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P:\Rural Industries Research and Development Corporation\Projects\RIRDC CL MK 2\Economic Value Calculator V1\"/>
    </mc:Choice>
  </mc:AlternateContent>
  <xr:revisionPtr revIDLastSave="0" documentId="13_ncr:1_{2D5A3534-9179-419A-A81C-148ED108F875}" xr6:coauthVersionLast="36" xr6:coauthVersionMax="36" xr10:uidLastSave="{00000000-0000-0000-0000-000000000000}"/>
  <workbookProtection workbookPassword="BD27" lockStructure="1"/>
  <bookViews>
    <workbookView xWindow="0" yWindow="0" windowWidth="28800" windowHeight="12225" activeTab="1" xr2:uid="{00000000-000D-0000-FFFF-FFFF00000000}"/>
  </bookViews>
  <sheets>
    <sheet name="Instructions" sheetId="4" r:id="rId1"/>
    <sheet name="Organic By-Product Calculator" sheetId="1" r:id="rId2"/>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45" i="1" l="1"/>
  <c r="E25" i="1" l="1"/>
  <c r="E24" i="1"/>
  <c r="F14" i="1"/>
  <c r="D24" i="1" s="1"/>
  <c r="E20" i="1"/>
  <c r="F20" i="1" s="1"/>
  <c r="F31" i="1" l="1"/>
  <c r="D61" i="1" l="1"/>
  <c r="C45" i="1"/>
  <c r="D51" i="1" l="1"/>
  <c r="C51" i="1"/>
  <c r="C67" i="1"/>
  <c r="D65" i="1"/>
  <c r="D63" i="1"/>
  <c r="D49" i="1"/>
  <c r="D47" i="1"/>
  <c r="D45" i="1"/>
  <c r="D43" i="1"/>
  <c r="C49" i="1"/>
  <c r="C47" i="1"/>
  <c r="C43" i="1"/>
  <c r="F27" i="1"/>
  <c r="F29" i="1"/>
  <c r="E49" i="1" l="1"/>
  <c r="F49" i="1" s="1"/>
  <c r="H49" i="1" s="1"/>
  <c r="J49" i="1" s="1"/>
  <c r="L49" i="1" s="1"/>
  <c r="E51" i="1"/>
  <c r="F51" i="1" s="1"/>
  <c r="H51" i="1" s="1"/>
  <c r="J51" i="1" s="1"/>
  <c r="L51" i="1" s="1"/>
  <c r="E47" i="1"/>
  <c r="F47" i="1" s="1"/>
  <c r="H47" i="1" s="1"/>
  <c r="J47" i="1" s="1"/>
  <c r="L47" i="1" s="1"/>
  <c r="D25" i="1"/>
  <c r="F25" i="1" s="1"/>
  <c r="D67" i="1"/>
  <c r="E43" i="1"/>
  <c r="F43" i="1" s="1"/>
  <c r="H43" i="1" s="1"/>
  <c r="E45" i="1"/>
  <c r="F45" i="1" s="1"/>
  <c r="H45" i="1" s="1"/>
  <c r="J45" i="1" s="1"/>
  <c r="L45" i="1" s="1"/>
  <c r="J43" i="1" l="1"/>
  <c r="L43" i="1" s="1"/>
  <c r="L53" i="1" s="1"/>
  <c r="D69" i="1" s="1"/>
  <c r="D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Tony Craddock</author>
  </authors>
  <commentList>
    <comment ref="D22" authorId="0" shapeId="0" xr:uid="{00000000-0006-0000-0100-000001000000}">
      <text>
        <r>
          <rPr>
            <b/>
            <sz val="8"/>
            <color indexed="81"/>
            <rFont val="Tahoma"/>
            <family val="2"/>
          </rPr>
          <t>Cereals and Canola</t>
        </r>
        <r>
          <rPr>
            <sz val="8"/>
            <color indexed="81"/>
            <rFont val="Tahoma"/>
            <family val="2"/>
          </rPr>
          <t xml:space="preserve">
For cereals and canola the nitrogen in the by-product will be of value - Enter 1 in this box.
</t>
        </r>
        <r>
          <rPr>
            <b/>
            <sz val="8"/>
            <color indexed="81"/>
            <rFont val="Tahoma"/>
            <family val="2"/>
          </rPr>
          <t>Pulses and Legumes</t>
        </r>
        <r>
          <rPr>
            <sz val="8"/>
            <color indexed="81"/>
            <rFont val="Tahoma"/>
            <family val="2"/>
          </rPr>
          <t xml:space="preserve">
For pulses and legumes,  the nitrogen is unlikely to be of value - Enter 0 in this box</t>
        </r>
      </text>
    </comment>
    <comment ref="D36" authorId="0" shapeId="0" xr:uid="{00000000-0006-0000-0100-000002000000}">
      <text>
        <r>
          <rPr>
            <sz val="8"/>
            <color indexed="81"/>
            <rFont val="Tahoma"/>
            <family val="2"/>
          </rPr>
          <t xml:space="preserve">If the by-product is spread on the paddock several weeks prior to incorporation or rainfall, assume 50% N loss for raw, animal manure-based products, and 25% for composted products.
If the product is incorporated or is washed in by substantial rainfall within a week of spreading, assume 25% N loss for raw products and 10% for composted products.
</t>
        </r>
      </text>
    </comment>
    <comment ref="K40" authorId="0" shapeId="0" xr:uid="{00000000-0006-0000-0100-000003000000}">
      <text>
        <r>
          <rPr>
            <sz val="8"/>
            <color indexed="81"/>
            <rFont val="Tahoma"/>
            <family val="2"/>
          </rPr>
          <t>If the listed nutrient is of value in your soil type and crop grown, enter 1 in this column.
If the nutrient is unlikely to be of value, enter 0 in this column.</t>
        </r>
        <r>
          <rPr>
            <b/>
            <sz val="8"/>
            <color indexed="81"/>
            <rFont val="Tahoma"/>
            <family val="2"/>
          </rPr>
          <t xml:space="preserve">
</t>
        </r>
        <r>
          <rPr>
            <sz val="8"/>
            <color indexed="81"/>
            <rFont val="Tahoma"/>
            <family val="2"/>
          </rPr>
          <t xml:space="preserve">
</t>
        </r>
      </text>
    </comment>
  </commentList>
</comments>
</file>

<file path=xl/sharedStrings.xml><?xml version="1.0" encoding="utf-8"?>
<sst xmlns="http://schemas.openxmlformats.org/spreadsheetml/2006/main" count="106" uniqueCount="91">
  <si>
    <t>(% dry wt)</t>
  </si>
  <si>
    <t>Zinc</t>
  </si>
  <si>
    <t>(mg/kg/dry wt)</t>
  </si>
  <si>
    <t>(%)</t>
  </si>
  <si>
    <t>Potassium (K)    (% of dry wt)</t>
  </si>
  <si>
    <t>Moisture Content    (%)</t>
  </si>
  <si>
    <t>Nutrient</t>
  </si>
  <si>
    <t>Product</t>
  </si>
  <si>
    <t>Retail Price ($/t)</t>
  </si>
  <si>
    <t>Nutrient Concentration</t>
  </si>
  <si>
    <t>Nutrient Concentration (%)</t>
  </si>
  <si>
    <t>Nutrient Value ($/kg)</t>
  </si>
  <si>
    <t>Nitrogen</t>
  </si>
  <si>
    <t>Phosphorus</t>
  </si>
  <si>
    <t>Potassium</t>
  </si>
  <si>
    <t>Urea</t>
  </si>
  <si>
    <t>Zinc Sulphate</t>
  </si>
  <si>
    <t>Muriate of Potash</t>
  </si>
  <si>
    <t>Zinc                          (mg/kg of dry wt)</t>
  </si>
  <si>
    <t xml:space="preserve">Nutrient applied at application rate </t>
  </si>
  <si>
    <t>Nutrient Value at application rate</t>
  </si>
  <si>
    <t>Additional Assumptions</t>
  </si>
  <si>
    <t>Likely loss of Nitrogen (%)</t>
  </si>
  <si>
    <t>Total</t>
  </si>
  <si>
    <t>Zinc (mg/kg)</t>
  </si>
  <si>
    <t>Nutrient Applied per tonne (fresh wt) in kg</t>
  </si>
  <si>
    <t>Unit</t>
  </si>
  <si>
    <t>kgs</t>
  </si>
  <si>
    <t>grams</t>
  </si>
  <si>
    <t>To be valued (Y=1 / N=0)</t>
  </si>
  <si>
    <t>Item</t>
  </si>
  <si>
    <t>Cost per cubic m</t>
  </si>
  <si>
    <t>Spreading Rate</t>
  </si>
  <si>
    <t>Freight</t>
  </si>
  <si>
    <t>Spreading</t>
  </si>
  <si>
    <t>Total Cost</t>
  </si>
  <si>
    <t>Nutrient Value - based on conventional fertilisers</t>
  </si>
  <si>
    <t>Sulphur</t>
  </si>
  <si>
    <t>Sulphur (S)      (%)</t>
  </si>
  <si>
    <t xml:space="preserve">Sulphur </t>
  </si>
  <si>
    <t>Is N of value to the crop? Y=1, N=0</t>
  </si>
  <si>
    <t>Gypsum (carted and spread)</t>
  </si>
  <si>
    <t>Nitrogen %</t>
  </si>
  <si>
    <t>Value of P without considering N</t>
  </si>
  <si>
    <t>Phosphorus %</t>
  </si>
  <si>
    <t>By-Product</t>
  </si>
  <si>
    <t>Analysis of Phosphorus Fertiliser Used</t>
  </si>
  <si>
    <t>Less Available N</t>
  </si>
  <si>
    <t xml:space="preserve">Nutrient Concentration       </t>
  </si>
  <si>
    <t>(dry wt basis)</t>
  </si>
  <si>
    <t xml:space="preserve">Nutrient Concentration     </t>
  </si>
  <si>
    <t xml:space="preserve"> (% fresh wt)</t>
  </si>
  <si>
    <t>Inputs required:</t>
  </si>
  <si>
    <t>Instructions:</t>
  </si>
  <si>
    <t>Contact Details:</t>
  </si>
  <si>
    <t>Tony Craddock</t>
  </si>
  <si>
    <t>Rural Directions Pty Ltd</t>
  </si>
  <si>
    <t>Ph: 08 8842 1103</t>
  </si>
  <si>
    <t>Email:  tcraddock@ruraldirections.com</t>
  </si>
  <si>
    <t>3.  The cost of the organic by-product, freight and spreading</t>
  </si>
  <si>
    <t>2.  The price per tonne of conventional fertiliser</t>
  </si>
  <si>
    <t>Net Value of P in N:P fertiliser</t>
  </si>
  <si>
    <t>Nitrogen (net)*</t>
  </si>
  <si>
    <t>* after accounting for losses</t>
  </si>
  <si>
    <t>A calculator for estimating the value of nutrients in chicken litter and other by-products</t>
  </si>
  <si>
    <t>Table 2 - Nutrient value per kilogram for mineral fertilisers</t>
  </si>
  <si>
    <t>By-product Application Rate (t/ha)</t>
  </si>
  <si>
    <t>Nutrient Value per ha</t>
  </si>
  <si>
    <t>Cost per ha at application rate</t>
  </si>
  <si>
    <t>Moisture Content of By-Product</t>
  </si>
  <si>
    <t>Delivered Price on-farm ($/t)</t>
  </si>
  <si>
    <t xml:space="preserve">Price per tonne </t>
  </si>
  <si>
    <r>
      <t xml:space="preserve">1. Click on the </t>
    </r>
    <r>
      <rPr>
        <b/>
        <i/>
        <sz val="11"/>
        <color theme="1"/>
        <rFont val="Arial"/>
        <family val="2"/>
      </rPr>
      <t xml:space="preserve">Organic By-Product Calculator </t>
    </r>
    <r>
      <rPr>
        <sz val="11"/>
        <color theme="1"/>
        <rFont val="Arial"/>
        <family val="2"/>
      </rPr>
      <t>tab to begin</t>
    </r>
  </si>
  <si>
    <r>
      <t xml:space="preserve">2. Enter data into the </t>
    </r>
    <r>
      <rPr>
        <b/>
        <i/>
        <sz val="11"/>
        <color theme="1"/>
        <rFont val="Arial"/>
        <family val="2"/>
      </rPr>
      <t xml:space="preserve">yellow </t>
    </r>
    <r>
      <rPr>
        <sz val="11"/>
        <color theme="1"/>
        <rFont val="Arial"/>
        <family val="2"/>
      </rPr>
      <t>cells only</t>
    </r>
  </si>
  <si>
    <r>
      <t xml:space="preserve">3. Enter the analysis details of the By-Product into </t>
    </r>
    <r>
      <rPr>
        <b/>
        <i/>
        <sz val="11"/>
        <color theme="1"/>
        <rFont val="Arial"/>
        <family val="2"/>
      </rPr>
      <t>Table 1</t>
    </r>
  </si>
  <si>
    <r>
      <t xml:space="preserve">4. Enter the Price per tonne of conventional fertiliser (delivered to farm) into </t>
    </r>
    <r>
      <rPr>
        <b/>
        <i/>
        <sz val="11"/>
        <color theme="1"/>
        <rFont val="Arial"/>
        <family val="2"/>
      </rPr>
      <t>Table 2</t>
    </r>
  </si>
  <si>
    <r>
      <t xml:space="preserve">5. Enter the intended application rate of the by-product into the </t>
    </r>
    <r>
      <rPr>
        <b/>
        <i/>
        <sz val="11"/>
        <color theme="1"/>
        <rFont val="Arial"/>
        <family val="2"/>
      </rPr>
      <t xml:space="preserve">Additional Assumptions </t>
    </r>
    <r>
      <rPr>
        <sz val="11"/>
        <color theme="1"/>
        <rFont val="Arial"/>
        <family val="2"/>
      </rPr>
      <t>table</t>
    </r>
  </si>
  <si>
    <r>
      <t xml:space="preserve">6. Enter the estimated percentage loss of nitrogen from the organic by-product into the </t>
    </r>
    <r>
      <rPr>
        <b/>
        <i/>
        <sz val="11"/>
        <color theme="1"/>
        <rFont val="Arial"/>
        <family val="2"/>
      </rPr>
      <t>Additional Assumptions</t>
    </r>
    <r>
      <rPr>
        <b/>
        <sz val="11"/>
        <color theme="1"/>
        <rFont val="Arial"/>
        <family val="2"/>
      </rPr>
      <t xml:space="preserve"> </t>
    </r>
    <r>
      <rPr>
        <sz val="11"/>
        <color theme="1"/>
        <rFont val="Arial"/>
        <family val="2"/>
      </rPr>
      <t>table</t>
    </r>
  </si>
  <si>
    <r>
      <t xml:space="preserve">7. Nominate the nutrients to be valued in </t>
    </r>
    <r>
      <rPr>
        <b/>
        <i/>
        <sz val="11"/>
        <color theme="1"/>
        <rFont val="Arial"/>
        <family val="2"/>
      </rPr>
      <t xml:space="preserve">Table 3 </t>
    </r>
    <r>
      <rPr>
        <sz val="11"/>
        <color theme="1"/>
        <rFont val="Arial"/>
        <family val="2"/>
      </rPr>
      <t xml:space="preserve">by entering </t>
    </r>
    <r>
      <rPr>
        <b/>
        <sz val="11"/>
        <color theme="1"/>
        <rFont val="Arial"/>
        <family val="2"/>
      </rPr>
      <t>1</t>
    </r>
    <r>
      <rPr>
        <sz val="11"/>
        <color theme="1"/>
        <rFont val="Arial"/>
        <family val="2"/>
      </rPr>
      <t xml:space="preserve"> in the nutrients to be valued, and </t>
    </r>
    <r>
      <rPr>
        <b/>
        <sz val="11"/>
        <color theme="1"/>
        <rFont val="Arial"/>
        <family val="2"/>
      </rPr>
      <t>0</t>
    </r>
    <r>
      <rPr>
        <sz val="11"/>
        <color theme="1"/>
        <rFont val="Arial"/>
        <family val="2"/>
      </rPr>
      <t xml:space="preserve"> in nutrients not valued</t>
    </r>
  </si>
  <si>
    <r>
      <t xml:space="preserve">8. Enter the purchase cost of the by-product, freight and spreading per cubic metre into </t>
    </r>
    <r>
      <rPr>
        <b/>
        <i/>
        <sz val="11"/>
        <color theme="1"/>
        <rFont val="Arial"/>
        <family val="2"/>
      </rPr>
      <t>Table 4</t>
    </r>
  </si>
  <si>
    <t>Poo Calc</t>
  </si>
  <si>
    <r>
      <t xml:space="preserve"> -</t>
    </r>
    <r>
      <rPr>
        <b/>
        <i/>
        <sz val="16"/>
        <color theme="0"/>
        <rFont val="Arial"/>
        <family val="2"/>
      </rPr>
      <t xml:space="preserve"> A calculator for estimating the value of nutrients in chicken litter and other by-products</t>
    </r>
  </si>
  <si>
    <t>Table 1 -  By-Product Analysis</t>
  </si>
  <si>
    <t>1.  The nutrient composition of the  by-product, including moisture content and bulk density</t>
  </si>
  <si>
    <t>Nitrogen (N)                                             (% dry wt)</t>
  </si>
  <si>
    <t>Phosphorus (P)        (% of dry wt)</t>
  </si>
  <si>
    <t xml:space="preserve">Density (Wet)              (cubic metres per tonne)      </t>
  </si>
  <si>
    <r>
      <rPr>
        <sz val="8"/>
        <color theme="1"/>
        <rFont val="Calibri"/>
        <family val="2"/>
      </rPr>
      <t>©</t>
    </r>
    <r>
      <rPr>
        <sz val="8"/>
        <color theme="1"/>
        <rFont val="Arial"/>
        <family val="2"/>
      </rPr>
      <t xml:space="preserve"> 2012 Rural Directions Pty Ltd.  This calculator is provided without any expressed or implied warranties whatsoever. Rural Directions Pty Ltd will not be held liable for the accuracy or the interpretation of the resultant data, nor will Rural Directions Pty Ltd be liable for any consequential, indirect, or special damages suffered by the user as a result of the use of this calculator.</t>
    </r>
  </si>
  <si>
    <t>Economic Advantage of using By-Product compared with Conventional Fertiliser per Ha</t>
  </si>
  <si>
    <t>Table 3 - Nutrient value supplied in the by-product based on prices per kg of nutrient in mineral fertilisers</t>
  </si>
  <si>
    <t>Table 4 - Economic Advantage of Using By-product (after Freight and Spreading Costs are Accounted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</si>
</sst>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164" formatCode="0.0%"/>
    <numFmt numFmtId="165" formatCode="&quot;$&quot;#,##0.00"/>
    <numFmt numFmtId="166" formatCode="&quot;$&quot;#,##0"/>
  </numFmts>
  <fonts count="17" x14ac:knownFonts="1">
    <font>
      <sz val="10"/>
      <color theme="1"/>
      <name val="Arial"/>
      <family val="2"/>
    </font>
    <font>
      <sz val="10"/>
      <color theme="1"/>
      <name val="Arial"/>
      <family val="2"/>
    </font>
    <font>
      <b/>
      <sz val="10"/>
      <color theme="1"/>
      <name val="Arial"/>
      <family val="2"/>
    </font>
    <font>
      <b/>
      <sz val="14"/>
      <color theme="0"/>
      <name val="Arial"/>
      <family val="2"/>
    </font>
    <font>
      <sz val="11"/>
      <color theme="1"/>
      <name val="Arial"/>
      <family val="2"/>
    </font>
    <font>
      <b/>
      <sz val="11"/>
      <color theme="1"/>
      <name val="Arial"/>
      <family val="2"/>
    </font>
    <font>
      <sz val="10"/>
      <color theme="0"/>
      <name val="Arial"/>
      <family val="2"/>
    </font>
    <font>
      <sz val="8"/>
      <color indexed="81"/>
      <name val="Tahoma"/>
      <family val="2"/>
    </font>
    <font>
      <b/>
      <sz val="8"/>
      <color indexed="81"/>
      <name val="Tahoma"/>
      <family val="2"/>
    </font>
    <font>
      <b/>
      <i/>
      <sz val="11"/>
      <color theme="1"/>
      <name val="Arial"/>
      <family val="2"/>
    </font>
    <font>
      <b/>
      <i/>
      <sz val="16"/>
      <color theme="0"/>
      <name val="Arial"/>
      <family val="2"/>
    </font>
    <font>
      <b/>
      <sz val="26"/>
      <color theme="0"/>
      <name val="Arial"/>
      <family val="2"/>
    </font>
    <font>
      <sz val="16"/>
      <color theme="1"/>
      <name val="Arial"/>
      <family val="2"/>
    </font>
    <font>
      <i/>
      <sz val="16"/>
      <color theme="0"/>
      <name val="Arial"/>
      <family val="2"/>
    </font>
    <font>
      <b/>
      <sz val="28"/>
      <color theme="0"/>
      <name val="Arial"/>
      <family val="2"/>
    </font>
    <font>
      <sz val="8"/>
      <color theme="1"/>
      <name val="Arial"/>
      <family val="2"/>
    </font>
    <font>
      <sz val="8"/>
      <color theme="1"/>
      <name val="Calibri"/>
      <family val="2"/>
    </font>
  </fonts>
  <fills count="6">
    <fill>
      <patternFill patternType="none"/>
    </fill>
    <fill>
      <patternFill patternType="gray125"/>
    </fill>
    <fill>
      <patternFill patternType="solid">
        <fgColor rgb="FFFFFF66"/>
        <bgColor indexed="64"/>
      </patternFill>
    </fill>
    <fill>
      <patternFill patternType="solid">
        <fgColor rgb="FF0070C0"/>
        <bgColor indexed="64"/>
      </patternFill>
    </fill>
    <fill>
      <patternFill patternType="solid">
        <fgColor theme="0"/>
        <bgColor indexed="64"/>
      </patternFill>
    </fill>
    <fill>
      <patternFill patternType="solid">
        <fgColor rgb="FFDFDA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12">
    <xf numFmtId="0" fontId="0" fillId="0" borderId="0" xfId="0"/>
    <xf numFmtId="0" fontId="0" fillId="0" borderId="2" xfId="0" applyBorder="1"/>
    <xf numFmtId="0" fontId="0" fillId="0" borderId="0" xfId="0" applyBorder="1"/>
    <xf numFmtId="0" fontId="0" fillId="0" borderId="3" xfId="0" applyBorder="1"/>
    <xf numFmtId="44" fontId="0" fillId="0" borderId="0" xfId="1" applyFont="1" applyBorder="1"/>
    <xf numFmtId="0" fontId="0" fillId="0" borderId="4" xfId="0" applyBorder="1"/>
    <xf numFmtId="0" fontId="0" fillId="0" borderId="5" xfId="0" applyBorder="1"/>
    <xf numFmtId="0" fontId="0" fillId="0" borderId="0" xfId="0" applyFill="1" applyBorder="1"/>
    <xf numFmtId="0" fontId="0" fillId="0" borderId="6" xfId="0" applyBorder="1"/>
    <xf numFmtId="0" fontId="0" fillId="0" borderId="9" xfId="0" applyBorder="1"/>
    <xf numFmtId="0" fontId="0" fillId="0" borderId="10" xfId="0" applyBorder="1"/>
    <xf numFmtId="0" fontId="2" fillId="0" borderId="2" xfId="0" applyFont="1" applyBorder="1"/>
    <xf numFmtId="0" fontId="0" fillId="0" borderId="0" xfId="0" applyFill="1" applyBorder="1" applyAlignment="1">
      <alignment horizontal="center"/>
    </xf>
    <xf numFmtId="9" fontId="0" fillId="0" borderId="0" xfId="0" applyNumberFormat="1" applyBorder="1" applyAlignment="1">
      <alignment horizontal="center"/>
    </xf>
    <xf numFmtId="0" fontId="0" fillId="0" borderId="0" xfId="0" applyBorder="1" applyAlignment="1">
      <alignment horizontal="center"/>
    </xf>
    <xf numFmtId="9" fontId="0" fillId="0" borderId="0" xfId="2" applyFont="1" applyBorder="1" applyAlignment="1">
      <alignment horizontal="center"/>
    </xf>
    <xf numFmtId="0" fontId="2" fillId="0" borderId="16" xfId="0" applyFont="1" applyBorder="1"/>
    <xf numFmtId="0" fontId="0" fillId="0" borderId="15" xfId="0" applyBorder="1"/>
    <xf numFmtId="0" fontId="0" fillId="0" borderId="9" xfId="0" applyBorder="1" applyAlignment="1">
      <alignment horizontal="center"/>
    </xf>
    <xf numFmtId="10" fontId="0" fillId="0" borderId="9" xfId="0" applyNumberFormat="1" applyBorder="1" applyAlignment="1">
      <alignment horizontal="center"/>
    </xf>
    <xf numFmtId="9" fontId="0" fillId="0" borderId="9" xfId="0" applyNumberFormat="1" applyBorder="1" applyAlignment="1">
      <alignment horizontal="center"/>
    </xf>
    <xf numFmtId="44" fontId="0" fillId="0" borderId="5" xfId="0" applyNumberFormat="1" applyBorder="1"/>
    <xf numFmtId="0" fontId="2" fillId="0" borderId="14" xfId="0" applyFont="1" applyBorder="1" applyAlignment="1">
      <alignment horizontal="center" vertical="center" wrapText="1"/>
    </xf>
    <xf numFmtId="0" fontId="0" fillId="0" borderId="0" xfId="0" applyFill="1"/>
    <xf numFmtId="0" fontId="0" fillId="3" borderId="0" xfId="0" applyFill="1"/>
    <xf numFmtId="0" fontId="3" fillId="0" borderId="0" xfId="0" applyFont="1" applyFill="1" applyAlignment="1"/>
    <xf numFmtId="0" fontId="0" fillId="3" borderId="0" xfId="0" applyFill="1" applyAlignment="1"/>
    <xf numFmtId="0" fontId="0" fillId="0" borderId="0" xfId="0" applyAlignment="1">
      <alignment vertical="center"/>
    </xf>
    <xf numFmtId="8" fontId="2" fillId="0" borderId="0" xfId="0" applyNumberFormat="1" applyFont="1" applyBorder="1" applyAlignment="1">
      <alignment horizontal="center"/>
    </xf>
    <xf numFmtId="165" fontId="0" fillId="0" borderId="3" xfId="0" applyNumberFormat="1" applyBorder="1" applyAlignment="1">
      <alignment horizontal="center"/>
    </xf>
    <xf numFmtId="165" fontId="2" fillId="0" borderId="3" xfId="0" applyNumberFormat="1" applyFont="1" applyBorder="1" applyAlignment="1">
      <alignment horizontal="center"/>
    </xf>
    <xf numFmtId="165" fontId="0" fillId="0" borderId="9" xfId="0" applyNumberFormat="1" applyBorder="1" applyAlignment="1">
      <alignment horizontal="center"/>
    </xf>
    <xf numFmtId="165" fontId="0" fillId="0" borderId="2" xfId="1" applyNumberFormat="1" applyFont="1" applyBorder="1" applyAlignment="1">
      <alignment horizontal="center"/>
    </xf>
    <xf numFmtId="165" fontId="2" fillId="0" borderId="17" xfId="0" applyNumberFormat="1" applyFont="1" applyBorder="1" applyAlignment="1">
      <alignment horizontal="center"/>
    </xf>
    <xf numFmtId="0" fontId="2" fillId="0" borderId="10" xfId="0" applyFont="1" applyBorder="1" applyAlignment="1">
      <alignment horizontal="center" vertical="center" wrapText="1"/>
    </xf>
    <xf numFmtId="165" fontId="0" fillId="0" borderId="0" xfId="1" applyNumberFormat="1" applyFont="1" applyBorder="1" applyAlignment="1">
      <alignment horizontal="center"/>
    </xf>
    <xf numFmtId="0" fontId="2" fillId="4" borderId="23" xfId="0" applyFont="1" applyFill="1" applyBorder="1"/>
    <xf numFmtId="0" fontId="0" fillId="4" borderId="24" xfId="0" applyFill="1" applyBorder="1"/>
    <xf numFmtId="0" fontId="0" fillId="4" borderId="20" xfId="0" applyFill="1" applyBorder="1"/>
    <xf numFmtId="0" fontId="0" fillId="4" borderId="2" xfId="0" applyFill="1" applyBorder="1"/>
    <xf numFmtId="0" fontId="0" fillId="4" borderId="0"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165" fontId="2" fillId="0" borderId="3" xfId="1" applyNumberFormat="1" applyFont="1" applyBorder="1" applyAlignment="1">
      <alignment horizontal="center"/>
    </xf>
    <xf numFmtId="0" fontId="0" fillId="0" borderId="0" xfId="0" applyFill="1" applyAlignment="1">
      <alignment vertical="center"/>
    </xf>
    <xf numFmtId="0" fontId="0" fillId="5" borderId="0" xfId="0" applyFill="1"/>
    <xf numFmtId="0" fontId="0" fillId="5" borderId="0" xfId="0" applyFill="1" applyAlignment="1">
      <alignment vertical="center"/>
    </xf>
    <xf numFmtId="0" fontId="0" fillId="5" borderId="0" xfId="0" applyFill="1" applyBorder="1" applyAlignment="1">
      <alignment horizontal="center" wrapText="1"/>
    </xf>
    <xf numFmtId="0" fontId="0" fillId="5" borderId="0" xfId="0" applyFill="1" applyBorder="1"/>
    <xf numFmtId="44" fontId="0" fillId="5" borderId="0" xfId="0" applyNumberFormat="1" applyFill="1" applyBorder="1"/>
    <xf numFmtId="0" fontId="6" fillId="5" borderId="0" xfId="0" applyFont="1" applyFill="1"/>
    <xf numFmtId="0" fontId="5" fillId="5" borderId="0" xfId="0" applyFont="1" applyFill="1" applyAlignment="1">
      <alignment vertical="center"/>
    </xf>
    <xf numFmtId="0" fontId="0" fillId="5" borderId="0" xfId="0" applyFill="1" applyBorder="1" applyAlignment="1">
      <alignment vertical="center"/>
    </xf>
    <xf numFmtId="0" fontId="0" fillId="5" borderId="23" xfId="0" applyFill="1" applyBorder="1"/>
    <xf numFmtId="0" fontId="0" fillId="5" borderId="24" xfId="0" applyFill="1" applyBorder="1"/>
    <xf numFmtId="0" fontId="0" fillId="5" borderId="20" xfId="0" applyFill="1" applyBorder="1"/>
    <xf numFmtId="0" fontId="0" fillId="5" borderId="2" xfId="0" applyFill="1" applyBorder="1" applyAlignment="1">
      <alignment vertical="center"/>
    </xf>
    <xf numFmtId="0" fontId="0" fillId="5" borderId="2" xfId="0" applyFill="1" applyBorder="1"/>
    <xf numFmtId="0" fontId="0" fillId="5" borderId="3" xfId="0" applyFill="1" applyBorder="1"/>
    <xf numFmtId="0" fontId="0" fillId="5" borderId="4" xfId="0" applyFill="1" applyBorder="1"/>
    <xf numFmtId="0" fontId="4" fillId="5" borderId="5" xfId="0" applyFont="1" applyFill="1" applyBorder="1" applyAlignment="1">
      <alignment horizontal="left" indent="3"/>
    </xf>
    <xf numFmtId="0" fontId="0" fillId="5" borderId="5" xfId="0" applyFill="1" applyBorder="1"/>
    <xf numFmtId="0" fontId="0" fillId="5" borderId="6" xfId="0" applyFill="1" applyBorder="1"/>
    <xf numFmtId="0" fontId="4" fillId="5" borderId="0" xfId="0" applyFont="1" applyFill="1" applyAlignment="1">
      <alignment horizontal="left"/>
    </xf>
    <xf numFmtId="49" fontId="4" fillId="5" borderId="0" xfId="0" applyNumberFormat="1" applyFont="1" applyFill="1" applyAlignment="1">
      <alignment horizontal="left"/>
    </xf>
    <xf numFmtId="0" fontId="2" fillId="5" borderId="0" xfId="0" applyFont="1" applyFill="1" applyBorder="1" applyAlignment="1">
      <alignment horizontal="left" vertical="center" indent="4"/>
    </xf>
    <xf numFmtId="0" fontId="0" fillId="5" borderId="0" xfId="0" applyFont="1" applyFill="1" applyBorder="1" applyAlignment="1">
      <alignment horizontal="left" indent="4"/>
    </xf>
    <xf numFmtId="0" fontId="0" fillId="3" borderId="0" xfId="0" applyFill="1" applyAlignment="1">
      <alignment vertical="center"/>
    </xf>
    <xf numFmtId="164" fontId="0" fillId="0" borderId="9" xfId="0" applyNumberFormat="1" applyBorder="1" applyAlignment="1">
      <alignment horizontal="center"/>
    </xf>
    <xf numFmtId="164" fontId="0" fillId="0" borderId="0" xfId="0" applyNumberFormat="1" applyBorder="1" applyAlignment="1">
      <alignment horizontal="center"/>
    </xf>
    <xf numFmtId="166" fontId="0" fillId="0" borderId="0" xfId="1" applyNumberFormat="1" applyFont="1" applyBorder="1" applyAlignment="1">
      <alignment horizontal="center"/>
    </xf>
    <xf numFmtId="166" fontId="0" fillId="0" borderId="1" xfId="1" applyNumberFormat="1" applyFont="1" applyBorder="1" applyAlignment="1">
      <alignment horizontal="center"/>
    </xf>
    <xf numFmtId="49" fontId="4" fillId="5" borderId="0" xfId="0" applyNumberFormat="1" applyFont="1" applyFill="1" applyAlignment="1"/>
    <xf numFmtId="0" fontId="11" fillId="3" borderId="0" xfId="0" applyFont="1" applyFill="1" applyAlignment="1">
      <alignment horizontal="right" vertical="center"/>
    </xf>
    <xf numFmtId="0" fontId="12" fillId="3" borderId="0" xfId="0" applyFont="1" applyFill="1"/>
    <xf numFmtId="0" fontId="13" fillId="3" borderId="0" xfId="0" applyFont="1" applyFill="1" applyAlignment="1">
      <alignmen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5" fontId="2" fillId="0" borderId="6" xfId="1" applyNumberFormat="1" applyFont="1" applyBorder="1" applyAlignment="1">
      <alignment horizontal="center" vertical="center" wrapText="1"/>
    </xf>
    <xf numFmtId="0" fontId="0" fillId="4" borderId="9" xfId="0" applyFill="1" applyBorder="1" applyAlignment="1">
      <alignment horizontal="center"/>
    </xf>
    <xf numFmtId="10" fontId="0" fillId="2" borderId="22" xfId="0" applyNumberFormat="1" applyFill="1" applyBorder="1" applyAlignment="1" applyProtection="1">
      <alignment horizontal="center" vertical="center"/>
      <protection locked="0"/>
    </xf>
    <xf numFmtId="10" fontId="0" fillId="2" borderId="13" xfId="0" applyNumberFormat="1"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9" fontId="0" fillId="2" borderId="13" xfId="0" applyNumberFormat="1" applyFill="1" applyBorder="1" applyAlignment="1" applyProtection="1">
      <alignment horizontal="center" vertical="center"/>
      <protection locked="0"/>
    </xf>
    <xf numFmtId="164" fontId="0" fillId="2" borderId="13" xfId="0" applyNumberFormat="1" applyFill="1" applyBorder="1" applyAlignment="1" applyProtection="1">
      <alignment horizontal="center" vertical="center"/>
      <protection locked="0"/>
    </xf>
    <xf numFmtId="166" fontId="0" fillId="2" borderId="13" xfId="1" applyNumberFormat="1" applyFont="1" applyFill="1" applyBorder="1" applyAlignment="1" applyProtection="1">
      <alignment horizontal="center"/>
      <protection locked="0"/>
    </xf>
    <xf numFmtId="9" fontId="0" fillId="2" borderId="14" xfId="0" applyNumberFormat="1" applyFill="1" applyBorder="1" applyAlignment="1" applyProtection="1">
      <alignment horizontal="center"/>
      <protection locked="0"/>
    </xf>
    <xf numFmtId="9" fontId="0" fillId="2" borderId="9" xfId="0" applyNumberFormat="1" applyFill="1" applyBorder="1" applyAlignment="1" applyProtection="1">
      <alignment horizontal="center"/>
      <protection locked="0"/>
    </xf>
    <xf numFmtId="166" fontId="0" fillId="2" borderId="10" xfId="1" applyNumberFormat="1" applyFont="1" applyFill="1" applyBorder="1" applyAlignment="1" applyProtection="1">
      <alignment horizontal="center"/>
      <protection locked="0"/>
    </xf>
    <xf numFmtId="0" fontId="0" fillId="2" borderId="13" xfId="0" applyFill="1" applyBorder="1" applyAlignment="1" applyProtection="1">
      <alignment horizontal="center"/>
      <protection locked="0"/>
    </xf>
    <xf numFmtId="0" fontId="0" fillId="2" borderId="14" xfId="0" applyFill="1" applyBorder="1" applyAlignment="1" applyProtection="1">
      <alignment horizontal="center"/>
      <protection locked="0"/>
    </xf>
    <xf numFmtId="9" fontId="0" fillId="2" borderId="10" xfId="0" applyNumberFormat="1" applyFill="1" applyBorder="1" applyAlignment="1" applyProtection="1">
      <alignment horizontal="center"/>
      <protection locked="0"/>
    </xf>
    <xf numFmtId="8" fontId="0" fillId="2" borderId="13" xfId="0" applyNumberFormat="1" applyFill="1" applyBorder="1" applyAlignment="1" applyProtection="1">
      <alignment horizontal="center"/>
      <protection locked="0"/>
    </xf>
    <xf numFmtId="8" fontId="2" fillId="0" borderId="17" xfId="1" applyNumberFormat="1" applyFont="1" applyBorder="1" applyAlignment="1">
      <alignment horizontal="center" vertical="center" wrapText="1"/>
    </xf>
    <xf numFmtId="0" fontId="14" fillId="3" borderId="0" xfId="0" applyFont="1" applyFill="1" applyAlignment="1">
      <alignment horizontal="center"/>
    </xf>
    <xf numFmtId="0" fontId="3" fillId="3" borderId="0" xfId="0" applyFont="1" applyFill="1" applyAlignment="1">
      <alignment horizontal="center" wrapText="1"/>
    </xf>
    <xf numFmtId="0" fontId="15" fillId="0" borderId="0" xfId="0" applyFont="1" applyAlignment="1">
      <alignment horizontal="left" wrapText="1"/>
    </xf>
    <xf numFmtId="0" fontId="2" fillId="0" borderId="16" xfId="0" applyFont="1" applyBorder="1" applyAlignment="1">
      <alignment horizontal="left" vertical="center" wrapText="1"/>
    </xf>
    <xf numFmtId="0" fontId="2" fillId="0" borderId="25" xfId="0" applyFont="1" applyBorder="1" applyAlignment="1">
      <alignment horizontal="left" vertical="center" wrapText="1"/>
    </xf>
    <xf numFmtId="0" fontId="2" fillId="0" borderId="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wrapText="1"/>
    </xf>
    <xf numFmtId="0" fontId="2" fillId="0" borderId="10" xfId="0" applyFont="1" applyBorder="1" applyAlignment="1">
      <alignment horizontal="center" wrapText="1"/>
    </xf>
    <xf numFmtId="0" fontId="2" fillId="0" borderId="1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66"/>
      <color rgb="FFDFDA00"/>
      <color rgb="FFCCCC00"/>
      <color rgb="FFEBE600"/>
      <color rgb="FFFFFF99"/>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4</xdr:col>
      <xdr:colOff>380826</xdr:colOff>
      <xdr:row>23</xdr:row>
      <xdr:rowOff>133350</xdr:rowOff>
    </xdr:from>
    <xdr:to>
      <xdr:col>6</xdr:col>
      <xdr:colOff>628651</xdr:colOff>
      <xdr:row>27</xdr:row>
      <xdr:rowOff>104775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8826" y="4600575"/>
          <a:ext cx="2552875" cy="657225"/>
        </a:xfrm>
        <a:prstGeom prst="rect">
          <a:avLst/>
        </a:prstGeom>
      </xdr:spPr>
    </xdr:pic>
    <xdr:clientData/>
  </xdr:twoCellAnchor>
  <xdr:twoCellAnchor editAs="oneCell">
    <xdr:from>
      <xdr:col>1</xdr:col>
      <xdr:colOff>257175</xdr:colOff>
      <xdr:row>23</xdr:row>
      <xdr:rowOff>61473</xdr:rowOff>
    </xdr:from>
    <xdr:to>
      <xdr:col>1</xdr:col>
      <xdr:colOff>1943099</xdr:colOff>
      <xdr:row>28</xdr:row>
      <xdr:rowOff>26668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5325" y="3547623"/>
          <a:ext cx="1685924" cy="812920"/>
        </a:xfrm>
        <a:prstGeom prst="rect">
          <a:avLst/>
        </a:prstGeom>
      </xdr:spPr>
    </xdr:pic>
    <xdr:clientData/>
  </xdr:twoCellAnchor>
  <xdr:twoCellAnchor editAs="oneCell">
    <xdr:from>
      <xdr:col>4</xdr:col>
      <xdr:colOff>0</xdr:colOff>
      <xdr:row>6</xdr:row>
      <xdr:rowOff>0</xdr:rowOff>
    </xdr:from>
    <xdr:to>
      <xdr:col>6</xdr:col>
      <xdr:colOff>594528</xdr:colOff>
      <xdr:row>15</xdr:row>
      <xdr:rowOff>35523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42220" y="1423516"/>
          <a:ext cx="2964264" cy="16181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22087</xdr:colOff>
      <xdr:row>15</xdr:row>
      <xdr:rowOff>66262</xdr:rowOff>
    </xdr:from>
    <xdr:to>
      <xdr:col>11</xdr:col>
      <xdr:colOff>176696</xdr:colOff>
      <xdr:row>29</xdr:row>
      <xdr:rowOff>115840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78348" y="3445566"/>
          <a:ext cx="4704522" cy="23024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showGridLines="0" zoomScale="91" zoomScaleNormal="91" workbookViewId="0">
      <selection activeCell="B34" sqref="B34"/>
    </sheetView>
  </sheetViews>
  <sheetFormatPr defaultRowHeight="12.75" x14ac:dyDescent="0.2"/>
  <cols>
    <col min="1" max="1" width="6.140625" customWidth="1"/>
    <col min="2" max="2" width="30.7109375" customWidth="1"/>
    <col min="3" max="3" width="35.28515625" customWidth="1"/>
    <col min="4" max="4" width="30.7109375" customWidth="1"/>
    <col min="5" max="5" width="28" customWidth="1"/>
    <col min="6" max="6" width="6.5703125" style="23" customWidth="1"/>
    <col min="7" max="7" width="13.7109375" style="23" customWidth="1"/>
    <col min="8" max="8" width="6.140625" style="23" customWidth="1"/>
    <col min="9" max="9" width="9.140625" style="23"/>
  </cols>
  <sheetData>
    <row r="1" spans="1:9" ht="37.5" customHeight="1" x14ac:dyDescent="0.5">
      <c r="A1" s="96" t="s">
        <v>80</v>
      </c>
      <c r="B1" s="96"/>
      <c r="C1" s="96"/>
      <c r="D1" s="96"/>
      <c r="E1" s="96"/>
      <c r="F1" s="96"/>
      <c r="G1" s="96"/>
      <c r="H1" s="96"/>
      <c r="I1" s="25"/>
    </row>
    <row r="2" spans="1:9" x14ac:dyDescent="0.2">
      <c r="A2" s="26"/>
      <c r="B2" s="26"/>
      <c r="C2" s="26"/>
      <c r="D2" s="24"/>
      <c r="E2" s="24"/>
      <c r="F2" s="24"/>
      <c r="G2" s="26"/>
      <c r="H2" s="26"/>
    </row>
    <row r="3" spans="1:9" ht="18" customHeight="1" x14ac:dyDescent="0.25">
      <c r="A3" s="97" t="s">
        <v>64</v>
      </c>
      <c r="B3" s="97"/>
      <c r="C3" s="97"/>
      <c r="D3" s="97"/>
      <c r="E3" s="97"/>
      <c r="F3" s="97"/>
      <c r="G3" s="97"/>
      <c r="H3" s="97"/>
    </row>
    <row r="4" spans="1:9" x14ac:dyDescent="0.2">
      <c r="A4" s="24"/>
      <c r="B4" s="24"/>
      <c r="C4" s="24"/>
      <c r="D4" s="24"/>
      <c r="E4" s="24"/>
      <c r="F4" s="24"/>
      <c r="G4" s="24"/>
      <c r="H4" s="24"/>
    </row>
    <row r="5" spans="1:9" ht="16.5" customHeight="1" x14ac:dyDescent="0.2">
      <c r="A5" s="47"/>
      <c r="B5" s="47"/>
      <c r="C5" s="47"/>
      <c r="D5" s="47"/>
      <c r="E5" s="47"/>
      <c r="F5" s="47"/>
      <c r="G5" s="47"/>
      <c r="H5" s="47"/>
    </row>
    <row r="6" spans="1:9" s="27" customFormat="1" ht="15.75" customHeight="1" x14ac:dyDescent="0.2">
      <c r="A6" s="48"/>
      <c r="B6" s="53" t="s">
        <v>52</v>
      </c>
      <c r="C6" s="48"/>
      <c r="D6" s="48"/>
      <c r="E6" s="48"/>
      <c r="F6" s="48"/>
      <c r="G6" s="47"/>
      <c r="H6" s="47"/>
      <c r="I6" s="46"/>
    </row>
    <row r="7" spans="1:9" ht="14.25" x14ac:dyDescent="0.2">
      <c r="A7" s="47"/>
      <c r="B7" s="65" t="s">
        <v>83</v>
      </c>
      <c r="C7" s="47"/>
      <c r="D7" s="47"/>
      <c r="E7" s="47"/>
      <c r="F7" s="47"/>
      <c r="G7" s="47"/>
      <c r="H7" s="47"/>
    </row>
    <row r="8" spans="1:9" ht="14.25" x14ac:dyDescent="0.2">
      <c r="A8" s="47"/>
      <c r="B8" s="65" t="s">
        <v>60</v>
      </c>
      <c r="C8" s="47"/>
      <c r="D8" s="47"/>
      <c r="E8" s="47"/>
      <c r="F8" s="47"/>
      <c r="G8" s="47"/>
      <c r="H8" s="47"/>
    </row>
    <row r="9" spans="1:9" ht="14.25" x14ac:dyDescent="0.2">
      <c r="A9" s="47"/>
      <c r="B9" s="65" t="s">
        <v>59</v>
      </c>
      <c r="C9" s="47"/>
      <c r="D9" s="47"/>
      <c r="E9" s="47"/>
      <c r="F9" s="47"/>
      <c r="G9" s="47"/>
      <c r="H9" s="47"/>
    </row>
    <row r="10" spans="1:9" ht="14.25" x14ac:dyDescent="0.2">
      <c r="A10" s="47"/>
      <c r="B10" s="65"/>
      <c r="C10" s="47"/>
      <c r="D10" s="47"/>
      <c r="E10" s="47"/>
      <c r="F10" s="47"/>
      <c r="G10" s="47"/>
      <c r="H10" s="47"/>
    </row>
    <row r="11" spans="1:9" x14ac:dyDescent="0.2">
      <c r="A11" s="47"/>
      <c r="B11" s="47"/>
      <c r="C11" s="47"/>
      <c r="D11" s="47"/>
      <c r="E11" s="47"/>
      <c r="F11" s="47"/>
      <c r="G11" s="47"/>
      <c r="H11" s="47"/>
    </row>
    <row r="12" spans="1:9" s="27" customFormat="1" ht="15" x14ac:dyDescent="0.2">
      <c r="A12" s="48"/>
      <c r="B12" s="53" t="s">
        <v>53</v>
      </c>
      <c r="C12" s="48"/>
      <c r="D12" s="48"/>
      <c r="E12" s="48"/>
      <c r="F12" s="48"/>
      <c r="G12" s="47"/>
      <c r="H12" s="47"/>
      <c r="I12" s="46"/>
    </row>
    <row r="13" spans="1:9" ht="14.25" x14ac:dyDescent="0.2">
      <c r="A13" s="47"/>
      <c r="B13" s="66" t="s">
        <v>72</v>
      </c>
      <c r="C13" s="47"/>
      <c r="D13" s="47"/>
      <c r="E13" s="47"/>
      <c r="F13" s="47"/>
      <c r="G13" s="47"/>
      <c r="H13" s="47"/>
    </row>
    <row r="14" spans="1:9" ht="14.25" x14ac:dyDescent="0.2">
      <c r="A14" s="47"/>
      <c r="B14" s="66" t="s">
        <v>73</v>
      </c>
      <c r="C14" s="47"/>
      <c r="D14" s="47"/>
      <c r="E14" s="47"/>
      <c r="F14" s="47"/>
      <c r="G14" s="47"/>
      <c r="H14" s="47"/>
    </row>
    <row r="15" spans="1:9" ht="14.25" x14ac:dyDescent="0.2">
      <c r="A15" s="47"/>
      <c r="B15" s="66" t="s">
        <v>74</v>
      </c>
      <c r="C15" s="47"/>
      <c r="D15" s="47"/>
      <c r="E15" s="47"/>
      <c r="F15" s="47"/>
      <c r="G15" s="47"/>
      <c r="H15" s="47"/>
    </row>
    <row r="16" spans="1:9" ht="14.25" x14ac:dyDescent="0.2">
      <c r="A16" s="47"/>
      <c r="B16" s="66" t="s">
        <v>75</v>
      </c>
      <c r="C16" s="47"/>
      <c r="D16" s="47"/>
      <c r="E16" s="47"/>
      <c r="F16" s="47"/>
      <c r="G16" s="47"/>
      <c r="H16" s="47"/>
    </row>
    <row r="17" spans="1:9" ht="14.25" x14ac:dyDescent="0.2">
      <c r="A17" s="47"/>
      <c r="B17" s="74" t="s">
        <v>76</v>
      </c>
      <c r="C17" s="47"/>
      <c r="D17" s="47"/>
      <c r="E17" s="47"/>
      <c r="F17" s="47"/>
      <c r="G17" s="47"/>
      <c r="H17" s="47"/>
    </row>
    <row r="18" spans="1:9" ht="15" x14ac:dyDescent="0.25">
      <c r="A18" s="47"/>
      <c r="B18" s="74" t="s">
        <v>77</v>
      </c>
      <c r="C18" s="47"/>
      <c r="D18" s="47"/>
      <c r="E18" s="47"/>
      <c r="F18" s="47"/>
      <c r="G18" s="47"/>
      <c r="H18" s="47"/>
    </row>
    <row r="19" spans="1:9" ht="15" x14ac:dyDescent="0.25">
      <c r="A19" s="47"/>
      <c r="B19" s="74" t="s">
        <v>78</v>
      </c>
      <c r="C19" s="47"/>
      <c r="D19" s="47"/>
      <c r="E19" s="47"/>
      <c r="F19" s="47"/>
      <c r="G19" s="47"/>
      <c r="H19" s="47"/>
    </row>
    <row r="20" spans="1:9" ht="15.75" customHeight="1" x14ac:dyDescent="0.2">
      <c r="A20" s="47"/>
      <c r="B20" s="74" t="s">
        <v>79</v>
      </c>
      <c r="C20" s="47"/>
      <c r="D20" s="47"/>
      <c r="E20" s="47"/>
      <c r="F20" s="47"/>
      <c r="G20" s="47"/>
      <c r="H20" s="47"/>
    </row>
    <row r="21" spans="1:9" ht="15.75" customHeight="1" x14ac:dyDescent="0.2">
      <c r="A21" s="47"/>
      <c r="B21" s="74"/>
      <c r="C21" s="47"/>
      <c r="D21" s="47"/>
      <c r="E21" s="47"/>
      <c r="F21" s="47"/>
      <c r="G21" s="47"/>
      <c r="H21" s="47"/>
    </row>
    <row r="22" spans="1:9" ht="15.75" customHeight="1" thickBot="1" x14ac:dyDescent="0.25">
      <c r="A22" s="47"/>
      <c r="B22" s="74"/>
      <c r="C22" s="47"/>
      <c r="D22" s="47"/>
      <c r="E22" s="47"/>
      <c r="F22" s="47"/>
      <c r="G22" s="47"/>
      <c r="H22" s="47"/>
    </row>
    <row r="23" spans="1:9" ht="5.25" customHeight="1" x14ac:dyDescent="0.2">
      <c r="A23" s="47"/>
      <c r="B23" s="55"/>
      <c r="C23" s="56"/>
      <c r="D23" s="56"/>
      <c r="E23" s="56"/>
      <c r="F23" s="56"/>
      <c r="G23" s="57"/>
      <c r="H23" s="47"/>
    </row>
    <row r="24" spans="1:9" s="27" customFormat="1" ht="15.75" customHeight="1" x14ac:dyDescent="0.2">
      <c r="A24" s="48"/>
      <c r="B24" s="58"/>
      <c r="C24" s="67" t="s">
        <v>54</v>
      </c>
      <c r="D24" s="54"/>
      <c r="E24" s="54"/>
      <c r="F24" s="54"/>
      <c r="G24" s="60"/>
      <c r="H24" s="47"/>
      <c r="I24" s="46"/>
    </row>
    <row r="25" spans="1:9" x14ac:dyDescent="0.2">
      <c r="A25" s="47"/>
      <c r="B25" s="59"/>
      <c r="C25" s="68" t="s">
        <v>55</v>
      </c>
      <c r="D25" s="50"/>
      <c r="E25" s="50"/>
      <c r="F25" s="50"/>
      <c r="G25" s="60"/>
      <c r="H25" s="47"/>
    </row>
    <row r="26" spans="1:9" x14ac:dyDescent="0.2">
      <c r="A26" s="47"/>
      <c r="B26" s="59"/>
      <c r="C26" s="68" t="s">
        <v>56</v>
      </c>
      <c r="D26" s="50"/>
      <c r="E26" s="50"/>
      <c r="F26" s="50"/>
      <c r="G26" s="60"/>
      <c r="H26" s="47"/>
    </row>
    <row r="27" spans="1:9" x14ac:dyDescent="0.2">
      <c r="A27" s="47"/>
      <c r="B27" s="59"/>
      <c r="C27" s="68" t="s">
        <v>57</v>
      </c>
      <c r="D27" s="50"/>
      <c r="E27" s="50"/>
      <c r="F27" s="50"/>
      <c r="G27" s="60"/>
      <c r="H27" s="47"/>
    </row>
    <row r="28" spans="1:9" x14ac:dyDescent="0.2">
      <c r="A28" s="47"/>
      <c r="B28" s="59"/>
      <c r="C28" s="68" t="s">
        <v>58</v>
      </c>
      <c r="D28" s="50"/>
      <c r="E28" s="50"/>
      <c r="F28" s="50"/>
      <c r="G28" s="60"/>
      <c r="H28" s="47"/>
    </row>
    <row r="29" spans="1:9" ht="10.5" customHeight="1" thickBot="1" x14ac:dyDescent="0.25">
      <c r="A29" s="47"/>
      <c r="B29" s="61"/>
      <c r="C29" s="62"/>
      <c r="D29" s="63"/>
      <c r="E29" s="63"/>
      <c r="F29" s="63"/>
      <c r="G29" s="64"/>
      <c r="H29" s="47"/>
    </row>
    <row r="30" spans="1:9" ht="13.5" customHeight="1" x14ac:dyDescent="0.2">
      <c r="A30" s="47"/>
      <c r="B30" s="47"/>
      <c r="C30" s="47"/>
      <c r="D30" s="47"/>
      <c r="E30" s="47"/>
      <c r="F30" s="47"/>
      <c r="G30" s="47"/>
      <c r="H30" s="47"/>
    </row>
    <row r="31" spans="1:9" x14ac:dyDescent="0.2">
      <c r="A31" s="98" t="s">
        <v>87</v>
      </c>
      <c r="B31" s="98"/>
      <c r="C31" s="98"/>
      <c r="D31" s="98"/>
      <c r="E31" s="98"/>
      <c r="F31" s="98"/>
      <c r="G31" s="98"/>
      <c r="H31" s="98"/>
    </row>
    <row r="32" spans="1:9" x14ac:dyDescent="0.2">
      <c r="A32" s="98"/>
      <c r="B32" s="98"/>
      <c r="C32" s="98"/>
      <c r="D32" s="98"/>
      <c r="E32" s="98"/>
      <c r="F32" s="98"/>
      <c r="G32" s="98"/>
      <c r="H32" s="98"/>
    </row>
  </sheetData>
  <sheetProtection password="BD27" sheet="1" objects="1" scenarios="1" selectLockedCells="1" selectUnlockedCells="1"/>
  <mergeCells count="5">
    <mergeCell ref="A1:F1"/>
    <mergeCell ref="A3:F3"/>
    <mergeCell ref="G1:H1"/>
    <mergeCell ref="G3:H3"/>
    <mergeCell ref="A31:H32"/>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3"/>
  <sheetViews>
    <sheetView showGridLines="0" tabSelected="1" zoomScaleNormal="100" workbookViewId="0">
      <selection activeCell="C63" sqref="C63"/>
    </sheetView>
  </sheetViews>
  <sheetFormatPr defaultRowHeight="12.75" x14ac:dyDescent="0.2"/>
  <cols>
    <col min="1" max="1" width="3.42578125" customWidth="1"/>
    <col min="2" max="2" width="19.140625" customWidth="1"/>
    <col min="3" max="3" width="34.28515625" customWidth="1"/>
    <col min="4" max="4" width="16.140625" customWidth="1"/>
    <col min="5" max="5" width="21.28515625" customWidth="1"/>
    <col min="6" max="6" width="21.42578125" customWidth="1"/>
    <col min="7" max="7" width="15" customWidth="1"/>
    <col min="8" max="8" width="23.28515625" customWidth="1"/>
    <col min="9" max="9" width="11.140625" customWidth="1"/>
    <col min="10" max="10" width="15.42578125" customWidth="1"/>
    <col min="11" max="11" width="16.42578125" customWidth="1"/>
    <col min="12" max="12" width="12.5703125" customWidth="1"/>
    <col min="13" max="13" width="3.42578125" customWidth="1"/>
  </cols>
  <sheetData>
    <row r="1" spans="1:13" x14ac:dyDescent="0.2">
      <c r="A1" s="24"/>
      <c r="B1" s="24"/>
      <c r="C1" s="24"/>
      <c r="D1" s="24"/>
      <c r="E1" s="24"/>
      <c r="F1" s="24"/>
      <c r="G1" s="24"/>
      <c r="H1" s="24"/>
      <c r="I1" s="24"/>
      <c r="J1" s="24"/>
      <c r="K1" s="24"/>
      <c r="L1" s="24"/>
      <c r="M1" s="24"/>
    </row>
    <row r="2" spans="1:13" s="27" customFormat="1" ht="40.5" customHeight="1" x14ac:dyDescent="0.3">
      <c r="A2" s="69"/>
      <c r="B2" s="75" t="s">
        <v>80</v>
      </c>
      <c r="C2" s="77" t="s">
        <v>81</v>
      </c>
      <c r="D2" s="76"/>
      <c r="E2" s="76"/>
      <c r="F2" s="76"/>
      <c r="G2" s="69"/>
      <c r="H2" s="69"/>
      <c r="I2" s="69"/>
      <c r="J2" s="69"/>
      <c r="K2" s="69"/>
      <c r="L2" s="69"/>
      <c r="M2" s="69"/>
    </row>
    <row r="3" spans="1:13" ht="14.25" customHeight="1" x14ac:dyDescent="0.2">
      <c r="A3" s="24"/>
      <c r="B3" s="69"/>
      <c r="C3" s="69"/>
      <c r="D3" s="69"/>
      <c r="E3" s="69"/>
      <c r="F3" s="24"/>
      <c r="G3" s="24"/>
      <c r="H3" s="24"/>
      <c r="I3" s="24"/>
      <c r="J3" s="24"/>
      <c r="K3" s="24"/>
      <c r="L3" s="24"/>
      <c r="M3" s="24"/>
    </row>
    <row r="4" spans="1:13" ht="12" customHeight="1" x14ac:dyDescent="0.2">
      <c r="A4" s="52"/>
      <c r="B4" s="52"/>
      <c r="C4" s="52"/>
      <c r="D4" s="52"/>
      <c r="E4" s="52"/>
      <c r="F4" s="52"/>
      <c r="G4" s="52"/>
      <c r="H4" s="52"/>
      <c r="I4" s="52"/>
      <c r="J4" s="52"/>
      <c r="K4" s="52"/>
      <c r="L4" s="52"/>
      <c r="M4" s="52"/>
    </row>
    <row r="5" spans="1:13" s="27" customFormat="1" ht="24" customHeight="1" thickBot="1" x14ac:dyDescent="0.25">
      <c r="A5" s="48"/>
      <c r="B5" s="53" t="s">
        <v>82</v>
      </c>
      <c r="C5" s="48"/>
      <c r="D5" s="48"/>
      <c r="E5" s="48"/>
      <c r="F5" s="48"/>
      <c r="G5" s="48"/>
      <c r="H5" s="48"/>
      <c r="I5" s="48"/>
      <c r="J5" s="48"/>
      <c r="K5" s="48"/>
      <c r="L5" s="48"/>
      <c r="M5" s="48"/>
    </row>
    <row r="6" spans="1:13" ht="18" customHeight="1" x14ac:dyDescent="0.2">
      <c r="A6" s="47"/>
      <c r="B6" s="104" t="s">
        <v>85</v>
      </c>
      <c r="C6" s="104" t="s">
        <v>84</v>
      </c>
      <c r="D6" s="104" t="s">
        <v>4</v>
      </c>
      <c r="E6" s="104" t="s">
        <v>18</v>
      </c>
      <c r="F6" s="101" t="s">
        <v>5</v>
      </c>
      <c r="G6" s="101" t="s">
        <v>38</v>
      </c>
      <c r="H6" s="106" t="s">
        <v>86</v>
      </c>
      <c r="I6" s="49"/>
      <c r="J6" s="47"/>
      <c r="K6" s="47"/>
      <c r="L6" s="47"/>
      <c r="M6" s="47"/>
    </row>
    <row r="7" spans="1:13" ht="22.5" customHeight="1" thickBot="1" x14ac:dyDescent="0.25">
      <c r="A7" s="47"/>
      <c r="B7" s="105"/>
      <c r="C7" s="105"/>
      <c r="D7" s="105" t="s">
        <v>0</v>
      </c>
      <c r="E7" s="105" t="s">
        <v>2</v>
      </c>
      <c r="F7" s="102" t="s">
        <v>3</v>
      </c>
      <c r="G7" s="102"/>
      <c r="H7" s="107"/>
      <c r="I7" s="49"/>
      <c r="J7" s="47"/>
      <c r="K7" s="47"/>
      <c r="L7" s="47"/>
      <c r="M7" s="47"/>
    </row>
    <row r="8" spans="1:13" ht="21" customHeight="1" thickBot="1" x14ac:dyDescent="0.25">
      <c r="A8" s="47"/>
      <c r="B8" s="82">
        <v>1.2E-2</v>
      </c>
      <c r="C8" s="83">
        <v>3.5000000000000003E-2</v>
      </c>
      <c r="D8" s="83">
        <v>2.0199999999999999E-2</v>
      </c>
      <c r="E8" s="84">
        <v>1150</v>
      </c>
      <c r="F8" s="85">
        <v>0.2</v>
      </c>
      <c r="G8" s="86">
        <v>5.4999999999999997E-3</v>
      </c>
      <c r="H8" s="84">
        <v>2.5</v>
      </c>
      <c r="I8" s="49"/>
      <c r="J8" s="47"/>
      <c r="K8" s="47"/>
      <c r="L8" s="47"/>
      <c r="M8" s="47"/>
    </row>
    <row r="9" spans="1:13" x14ac:dyDescent="0.2">
      <c r="A9" s="47"/>
      <c r="B9" s="47"/>
      <c r="C9" s="47"/>
      <c r="D9" s="47"/>
      <c r="E9" s="47"/>
      <c r="F9" s="47"/>
      <c r="G9" s="47"/>
      <c r="H9" s="47"/>
      <c r="I9" s="47"/>
      <c r="J9" s="47"/>
      <c r="K9" s="47"/>
      <c r="L9" s="47"/>
      <c r="M9" s="47"/>
    </row>
    <row r="10" spans="1:13" s="27" customFormat="1" ht="24" customHeight="1" thickBot="1" x14ac:dyDescent="0.25">
      <c r="A10" s="48"/>
      <c r="B10" s="53" t="s">
        <v>65</v>
      </c>
      <c r="C10" s="48"/>
      <c r="D10" s="48"/>
      <c r="E10" s="48"/>
      <c r="F10" s="48"/>
      <c r="G10" s="48"/>
      <c r="H10" s="48"/>
      <c r="I10" s="48"/>
      <c r="J10" s="48"/>
      <c r="K10" s="48"/>
      <c r="L10" s="48"/>
      <c r="M10" s="48"/>
    </row>
    <row r="11" spans="1:13" x14ac:dyDescent="0.2">
      <c r="A11" s="47"/>
      <c r="B11" s="101" t="s">
        <v>6</v>
      </c>
      <c r="C11" s="101" t="s">
        <v>7</v>
      </c>
      <c r="D11" s="101" t="s">
        <v>70</v>
      </c>
      <c r="E11" s="101" t="s">
        <v>10</v>
      </c>
      <c r="F11" s="101" t="s">
        <v>11</v>
      </c>
      <c r="G11" s="49"/>
      <c r="H11" s="47"/>
      <c r="I11" s="47"/>
      <c r="J11" s="47"/>
      <c r="K11" s="47"/>
      <c r="L11" s="47"/>
      <c r="M11" s="47"/>
    </row>
    <row r="12" spans="1:13" ht="13.5" thickBot="1" x14ac:dyDescent="0.25">
      <c r="A12" s="47"/>
      <c r="B12" s="103" t="s">
        <v>6</v>
      </c>
      <c r="C12" s="103" t="s">
        <v>7</v>
      </c>
      <c r="D12" s="103" t="s">
        <v>8</v>
      </c>
      <c r="E12" s="103" t="s">
        <v>9</v>
      </c>
      <c r="F12" s="103"/>
      <c r="G12" s="49"/>
      <c r="H12" s="47"/>
      <c r="I12" s="47"/>
      <c r="J12" s="47"/>
      <c r="K12" s="47"/>
      <c r="L12" s="47"/>
      <c r="M12" s="47"/>
    </row>
    <row r="13" spans="1:13" ht="13.5" thickBot="1" x14ac:dyDescent="0.25">
      <c r="A13" s="47"/>
      <c r="B13" s="1"/>
      <c r="C13" s="2"/>
      <c r="D13" s="2"/>
      <c r="E13" s="2"/>
      <c r="F13" s="3"/>
      <c r="G13" s="50"/>
      <c r="H13" s="47"/>
      <c r="I13" s="47"/>
      <c r="J13" s="47"/>
      <c r="K13" s="47"/>
      <c r="L13" s="47"/>
      <c r="M13" s="47"/>
    </row>
    <row r="14" spans="1:13" ht="13.5" thickBot="1" x14ac:dyDescent="0.25">
      <c r="A14" s="47"/>
      <c r="B14" s="11" t="s">
        <v>12</v>
      </c>
      <c r="C14" s="2" t="s">
        <v>15</v>
      </c>
      <c r="D14" s="87">
        <v>550</v>
      </c>
      <c r="E14" s="13">
        <v>0.46</v>
      </c>
      <c r="F14" s="30">
        <f>D14/E14/1000</f>
        <v>1.1956521739130435</v>
      </c>
      <c r="G14" s="51"/>
      <c r="H14" s="47"/>
      <c r="I14" s="47"/>
      <c r="J14" s="47"/>
      <c r="K14" s="47"/>
      <c r="L14" s="47"/>
      <c r="M14" s="47"/>
    </row>
    <row r="15" spans="1:13" x14ac:dyDescent="0.2">
      <c r="A15" s="47"/>
      <c r="B15" s="1"/>
      <c r="C15" s="2"/>
      <c r="D15" s="4"/>
      <c r="E15" s="14"/>
      <c r="F15" s="29"/>
      <c r="G15" s="51"/>
      <c r="H15" s="47"/>
      <c r="I15" s="47"/>
      <c r="J15" s="47"/>
      <c r="K15" s="47"/>
      <c r="L15" s="47"/>
      <c r="M15" s="47"/>
    </row>
    <row r="16" spans="1:13" ht="13.5" customHeight="1" thickBot="1" x14ac:dyDescent="0.25">
      <c r="A16" s="47"/>
      <c r="B16" s="11" t="s">
        <v>46</v>
      </c>
      <c r="C16" s="2"/>
      <c r="D16" s="4"/>
      <c r="E16" s="14"/>
      <c r="F16" s="29"/>
      <c r="G16" s="51"/>
      <c r="H16" s="47"/>
      <c r="I16" s="47"/>
      <c r="J16" s="47"/>
      <c r="K16" s="47"/>
      <c r="L16" s="47"/>
      <c r="M16" s="47"/>
    </row>
    <row r="17" spans="1:13" x14ac:dyDescent="0.2">
      <c r="A17" s="47"/>
      <c r="B17" s="1"/>
      <c r="C17" s="2" t="s">
        <v>42</v>
      </c>
      <c r="D17" s="88">
        <v>0.18</v>
      </c>
      <c r="E17" s="14"/>
      <c r="F17" s="29"/>
      <c r="G17" s="51"/>
      <c r="H17" s="47"/>
      <c r="I17" s="47"/>
      <c r="J17" s="47"/>
      <c r="K17" s="47"/>
      <c r="L17" s="47"/>
      <c r="M17" s="47"/>
    </row>
    <row r="18" spans="1:13" x14ac:dyDescent="0.2">
      <c r="A18" s="47"/>
      <c r="B18" s="1"/>
      <c r="C18" s="2" t="s">
        <v>44</v>
      </c>
      <c r="D18" s="89">
        <v>0.2</v>
      </c>
      <c r="E18" s="14"/>
      <c r="F18" s="29"/>
      <c r="G18" s="51"/>
      <c r="H18" s="47"/>
      <c r="I18" s="47"/>
      <c r="J18" s="47"/>
      <c r="K18" s="47"/>
      <c r="L18" s="47"/>
      <c r="M18" s="47"/>
    </row>
    <row r="19" spans="1:13" ht="13.5" thickBot="1" x14ac:dyDescent="0.25">
      <c r="A19" s="47"/>
      <c r="B19" s="1"/>
      <c r="C19" s="7" t="s">
        <v>71</v>
      </c>
      <c r="D19" s="90">
        <v>750</v>
      </c>
      <c r="E19" s="14"/>
      <c r="F19" s="29"/>
      <c r="G19" s="51"/>
      <c r="H19" s="47"/>
      <c r="I19" s="47"/>
      <c r="J19" s="47"/>
      <c r="K19" s="47"/>
      <c r="L19" s="47"/>
      <c r="M19" s="47"/>
    </row>
    <row r="20" spans="1:13" x14ac:dyDescent="0.2">
      <c r="A20" s="47"/>
      <c r="B20" s="1"/>
      <c r="C20" s="7" t="s">
        <v>43</v>
      </c>
      <c r="E20" s="13">
        <f>D18</f>
        <v>0.2</v>
      </c>
      <c r="F20" s="30">
        <f>D19/E20/1000</f>
        <v>3.75</v>
      </c>
      <c r="G20" s="51"/>
      <c r="H20" s="47"/>
      <c r="I20" s="47"/>
      <c r="J20" s="47"/>
      <c r="K20" s="47"/>
      <c r="L20" s="47"/>
      <c r="M20" s="47"/>
    </row>
    <row r="21" spans="1:13" ht="13.5" thickBot="1" x14ac:dyDescent="0.25">
      <c r="A21" s="47"/>
      <c r="B21" s="1"/>
      <c r="C21" s="7"/>
      <c r="E21" s="13"/>
      <c r="F21" s="29"/>
      <c r="G21" s="51"/>
      <c r="H21" s="47"/>
      <c r="I21" s="47"/>
      <c r="J21" s="47"/>
      <c r="K21" s="47"/>
      <c r="L21" s="47"/>
      <c r="M21" s="47"/>
    </row>
    <row r="22" spans="1:13" ht="13.5" thickBot="1" x14ac:dyDescent="0.25">
      <c r="A22" s="47"/>
      <c r="B22" s="1"/>
      <c r="C22" s="2" t="s">
        <v>40</v>
      </c>
      <c r="D22" s="91">
        <v>1</v>
      </c>
      <c r="E22" s="13"/>
      <c r="F22" s="29"/>
      <c r="G22" s="51"/>
      <c r="H22" s="47"/>
      <c r="I22" s="47"/>
      <c r="J22" s="47"/>
      <c r="K22" s="47"/>
      <c r="L22" s="47"/>
      <c r="M22" s="47"/>
    </row>
    <row r="23" spans="1:13" x14ac:dyDescent="0.2">
      <c r="A23" s="47"/>
      <c r="B23" s="1"/>
      <c r="C23" s="2"/>
      <c r="D23" s="12"/>
      <c r="E23" s="13"/>
      <c r="F23" s="29"/>
      <c r="G23" s="51"/>
      <c r="H23" s="47"/>
      <c r="I23" s="47"/>
      <c r="J23" s="47"/>
      <c r="K23" s="47"/>
      <c r="L23" s="47"/>
      <c r="M23" s="47"/>
    </row>
    <row r="24" spans="1:13" x14ac:dyDescent="0.2">
      <c r="A24" s="47"/>
      <c r="B24" s="11" t="s">
        <v>47</v>
      </c>
      <c r="C24" s="2" t="s">
        <v>12</v>
      </c>
      <c r="D24" s="72">
        <f>IF(D22&gt;0,D17*1000*F14,0)</f>
        <v>215.21739130434781</v>
      </c>
      <c r="E24" s="13">
        <f>D17</f>
        <v>0.18</v>
      </c>
      <c r="F24" s="29"/>
      <c r="G24" s="51"/>
      <c r="H24" s="47"/>
      <c r="I24" s="47"/>
      <c r="J24" s="47"/>
      <c r="K24" s="47"/>
      <c r="L24" s="47"/>
      <c r="M24" s="47"/>
    </row>
    <row r="25" spans="1:13" x14ac:dyDescent="0.2">
      <c r="A25" s="47"/>
      <c r="B25" s="1"/>
      <c r="C25" s="7" t="s">
        <v>61</v>
      </c>
      <c r="D25" s="73">
        <f>D19-D24</f>
        <v>534.78260869565224</v>
      </c>
      <c r="E25" s="13">
        <f>D18</f>
        <v>0.2</v>
      </c>
      <c r="F25" s="30">
        <f t="shared" ref="F25:F27" si="0">D25/E25/1000</f>
        <v>2.6739130434782612</v>
      </c>
      <c r="G25" s="51"/>
      <c r="H25" s="47"/>
      <c r="I25" s="47"/>
      <c r="J25" s="47"/>
      <c r="K25" s="47"/>
      <c r="L25" s="47"/>
      <c r="M25" s="47"/>
    </row>
    <row r="26" spans="1:13" ht="13.5" thickBot="1" x14ac:dyDescent="0.25">
      <c r="A26" s="47"/>
      <c r="B26" s="1"/>
      <c r="C26" s="2"/>
      <c r="D26" s="35"/>
      <c r="E26" s="14"/>
      <c r="F26" s="29"/>
      <c r="G26" s="51"/>
      <c r="H26" s="47"/>
      <c r="I26" s="47"/>
      <c r="J26" s="47"/>
      <c r="K26" s="47"/>
      <c r="L26" s="47"/>
      <c r="M26" s="47"/>
    </row>
    <row r="27" spans="1:13" ht="13.5" thickBot="1" x14ac:dyDescent="0.25">
      <c r="A27" s="47"/>
      <c r="B27" s="11" t="s">
        <v>14</v>
      </c>
      <c r="C27" s="2" t="s">
        <v>17</v>
      </c>
      <c r="D27" s="87">
        <v>800</v>
      </c>
      <c r="E27" s="13">
        <v>0.5</v>
      </c>
      <c r="F27" s="30">
        <f t="shared" si="0"/>
        <v>1.6</v>
      </c>
      <c r="G27" s="51"/>
      <c r="H27" s="47"/>
      <c r="I27" s="47"/>
      <c r="J27" s="47"/>
      <c r="K27" s="47"/>
      <c r="L27" s="47"/>
      <c r="M27" s="47"/>
    </row>
    <row r="28" spans="1:13" ht="13.5" thickBot="1" x14ac:dyDescent="0.25">
      <c r="A28" s="47"/>
      <c r="B28" s="1"/>
      <c r="C28" s="2"/>
      <c r="D28" s="72"/>
      <c r="E28" s="14"/>
      <c r="F28" s="29"/>
      <c r="G28" s="51"/>
      <c r="H28" s="47"/>
      <c r="I28" s="47"/>
      <c r="J28" s="47"/>
      <c r="K28" s="47"/>
      <c r="L28" s="47"/>
      <c r="M28" s="47"/>
    </row>
    <row r="29" spans="1:13" ht="13.5" thickBot="1" x14ac:dyDescent="0.25">
      <c r="A29" s="47"/>
      <c r="B29" s="11" t="s">
        <v>1</v>
      </c>
      <c r="C29" s="2" t="s">
        <v>16</v>
      </c>
      <c r="D29" s="87">
        <v>1000</v>
      </c>
      <c r="E29" s="71">
        <v>0.22500000000000001</v>
      </c>
      <c r="F29" s="30">
        <f>D29/E29/1000</f>
        <v>4.4444444444444446</v>
      </c>
      <c r="G29" s="51"/>
      <c r="H29" s="47"/>
      <c r="I29" s="47"/>
      <c r="J29" s="47"/>
      <c r="K29" s="47"/>
      <c r="L29" s="47"/>
      <c r="M29" s="47"/>
    </row>
    <row r="30" spans="1:13" ht="13.5" thickBot="1" x14ac:dyDescent="0.25">
      <c r="A30" s="47"/>
      <c r="B30" s="1"/>
      <c r="C30" s="2"/>
      <c r="D30" s="72"/>
      <c r="E30" s="14"/>
      <c r="F30" s="29"/>
      <c r="G30" s="51"/>
      <c r="H30" s="47"/>
      <c r="I30" s="47"/>
      <c r="J30" s="47"/>
      <c r="K30" s="47"/>
      <c r="L30" s="47"/>
      <c r="M30" s="47"/>
    </row>
    <row r="31" spans="1:13" ht="13.5" thickBot="1" x14ac:dyDescent="0.25">
      <c r="A31" s="47"/>
      <c r="B31" s="11" t="s">
        <v>37</v>
      </c>
      <c r="C31" s="2" t="s">
        <v>41</v>
      </c>
      <c r="D31" s="87">
        <v>40</v>
      </c>
      <c r="E31" s="15">
        <v>0.16</v>
      </c>
      <c r="F31" s="30">
        <f t="shared" ref="F31" si="1">D31/E31/1000</f>
        <v>0.25</v>
      </c>
      <c r="G31" s="51"/>
      <c r="H31" s="47"/>
      <c r="I31" s="47"/>
      <c r="J31" s="47"/>
      <c r="K31" s="47"/>
      <c r="L31" s="47"/>
      <c r="M31" s="47"/>
    </row>
    <row r="32" spans="1:13" ht="13.5" thickBot="1" x14ac:dyDescent="0.25">
      <c r="A32" s="47"/>
      <c r="B32" s="5"/>
      <c r="C32" s="6"/>
      <c r="D32" s="21"/>
      <c r="E32" s="6"/>
      <c r="F32" s="8"/>
      <c r="G32" s="51"/>
      <c r="H32" s="47"/>
      <c r="I32" s="47"/>
      <c r="J32" s="47"/>
      <c r="K32" s="47"/>
      <c r="L32" s="47"/>
      <c r="M32" s="47"/>
    </row>
    <row r="33" spans="1:13" ht="13.5" thickBot="1" x14ac:dyDescent="0.25">
      <c r="A33" s="47"/>
      <c r="B33" s="47"/>
      <c r="C33" s="47"/>
      <c r="D33" s="47"/>
      <c r="E33" s="47"/>
      <c r="F33" s="47"/>
      <c r="G33" s="47"/>
      <c r="H33" s="47"/>
      <c r="I33" s="47"/>
      <c r="J33" s="47"/>
      <c r="K33" s="47"/>
      <c r="L33" s="47"/>
      <c r="M33" s="47"/>
    </row>
    <row r="34" spans="1:13" ht="13.5" thickBot="1" x14ac:dyDescent="0.25">
      <c r="A34" s="47"/>
      <c r="B34" s="36" t="s">
        <v>21</v>
      </c>
      <c r="C34" s="37"/>
      <c r="D34" s="37"/>
      <c r="E34" s="37"/>
      <c r="F34" s="38"/>
      <c r="G34" s="47"/>
      <c r="H34" s="47"/>
      <c r="I34" s="47"/>
      <c r="J34" s="47"/>
      <c r="K34" s="47"/>
      <c r="L34" s="47"/>
      <c r="M34" s="47"/>
    </row>
    <row r="35" spans="1:13" x14ac:dyDescent="0.2">
      <c r="A35" s="47"/>
      <c r="B35" s="39"/>
      <c r="C35" s="40" t="s">
        <v>66</v>
      </c>
      <c r="D35" s="92">
        <v>2.5</v>
      </c>
      <c r="E35" s="40"/>
      <c r="F35" s="41"/>
      <c r="G35" s="47"/>
      <c r="H35" s="47"/>
      <c r="I35" s="47"/>
      <c r="J35" s="47"/>
      <c r="K35" s="47"/>
      <c r="L35" s="47"/>
      <c r="M35" s="47"/>
    </row>
    <row r="36" spans="1:13" ht="13.5" thickBot="1" x14ac:dyDescent="0.25">
      <c r="A36" s="47"/>
      <c r="B36" s="39"/>
      <c r="C36" s="40" t="s">
        <v>22</v>
      </c>
      <c r="D36" s="93">
        <v>0.5</v>
      </c>
      <c r="E36" s="40"/>
      <c r="F36" s="41"/>
      <c r="G36" s="47"/>
      <c r="H36" s="47"/>
      <c r="I36" s="47"/>
      <c r="J36" s="47"/>
      <c r="K36" s="47"/>
      <c r="L36" s="47"/>
      <c r="M36" s="47"/>
    </row>
    <row r="37" spans="1:13" ht="13.5" thickBot="1" x14ac:dyDescent="0.25">
      <c r="A37" s="47"/>
      <c r="B37" s="42"/>
      <c r="C37" s="43"/>
      <c r="D37" s="43"/>
      <c r="E37" s="43"/>
      <c r="F37" s="44"/>
      <c r="G37" s="47"/>
      <c r="H37" s="47"/>
      <c r="I37" s="47"/>
      <c r="J37" s="47"/>
      <c r="K37" s="47"/>
      <c r="L37" s="47"/>
      <c r="M37" s="47"/>
    </row>
    <row r="38" spans="1:13" ht="14.25" customHeight="1" x14ac:dyDescent="0.2">
      <c r="A38" s="47"/>
      <c r="B38" s="50"/>
      <c r="C38" s="50"/>
      <c r="D38" s="50"/>
      <c r="E38" s="50"/>
      <c r="F38" s="50"/>
      <c r="G38" s="47"/>
      <c r="H38" s="47"/>
      <c r="I38" s="47"/>
      <c r="J38" s="47"/>
      <c r="K38" s="47"/>
      <c r="L38" s="47"/>
      <c r="M38" s="47"/>
    </row>
    <row r="39" spans="1:13" s="27" customFormat="1" ht="24" customHeight="1" thickBot="1" x14ac:dyDescent="0.25">
      <c r="A39" s="48"/>
      <c r="B39" s="53" t="s">
        <v>89</v>
      </c>
      <c r="C39" s="48"/>
      <c r="D39" s="48"/>
      <c r="E39" s="48"/>
      <c r="F39" s="48"/>
      <c r="G39" s="48"/>
      <c r="H39" s="48"/>
      <c r="I39" s="48"/>
      <c r="J39" s="48"/>
      <c r="K39" s="48"/>
      <c r="L39" s="48"/>
      <c r="M39" s="48"/>
    </row>
    <row r="40" spans="1:13" ht="12.75" customHeight="1" x14ac:dyDescent="0.2">
      <c r="A40" s="47"/>
      <c r="B40" s="110" t="s">
        <v>6</v>
      </c>
      <c r="C40" s="22" t="s">
        <v>48</v>
      </c>
      <c r="D40" s="101" t="s">
        <v>69</v>
      </c>
      <c r="E40" s="22" t="s">
        <v>50</v>
      </c>
      <c r="F40" s="101" t="s">
        <v>25</v>
      </c>
      <c r="G40" s="101" t="s">
        <v>26</v>
      </c>
      <c r="H40" s="101" t="s">
        <v>19</v>
      </c>
      <c r="I40" s="101" t="s">
        <v>26</v>
      </c>
      <c r="J40" s="101" t="s">
        <v>20</v>
      </c>
      <c r="K40" s="101" t="s">
        <v>29</v>
      </c>
      <c r="L40" s="108" t="s">
        <v>67</v>
      </c>
      <c r="M40" s="47"/>
    </row>
    <row r="41" spans="1:13" ht="41.25" customHeight="1" thickBot="1" x14ac:dyDescent="0.25">
      <c r="A41" s="47"/>
      <c r="B41" s="111"/>
      <c r="C41" s="34" t="s">
        <v>49</v>
      </c>
      <c r="D41" s="103"/>
      <c r="E41" s="34" t="s">
        <v>51</v>
      </c>
      <c r="F41" s="103"/>
      <c r="G41" s="103"/>
      <c r="H41" s="103"/>
      <c r="I41" s="103"/>
      <c r="J41" s="103"/>
      <c r="K41" s="103"/>
      <c r="L41" s="109"/>
      <c r="M41" s="47"/>
    </row>
    <row r="42" spans="1:13" ht="13.5" thickBot="1" x14ac:dyDescent="0.25">
      <c r="A42" s="47"/>
      <c r="B42" s="1"/>
      <c r="C42" s="9"/>
      <c r="D42" s="9"/>
      <c r="E42" s="9"/>
      <c r="F42" s="9"/>
      <c r="G42" s="9"/>
      <c r="H42" s="9"/>
      <c r="I42" s="9"/>
      <c r="J42" s="9"/>
      <c r="K42" s="9"/>
      <c r="L42" s="3"/>
      <c r="M42" s="47"/>
    </row>
    <row r="43" spans="1:13" ht="13.5" thickBot="1" x14ac:dyDescent="0.25">
      <c r="A43" s="47"/>
      <c r="B43" s="11" t="s">
        <v>13</v>
      </c>
      <c r="C43" s="70">
        <f>$B$8</f>
        <v>1.2E-2</v>
      </c>
      <c r="D43" s="20">
        <f>$F$8</f>
        <v>0.2</v>
      </c>
      <c r="E43" s="19">
        <f>(1-D43)*C43</f>
        <v>9.6000000000000009E-3</v>
      </c>
      <c r="F43" s="18">
        <f>E43*1000</f>
        <v>9.6000000000000014</v>
      </c>
      <c r="G43" s="18" t="s">
        <v>27</v>
      </c>
      <c r="H43" s="18">
        <f>F43*$D$35</f>
        <v>24.000000000000004</v>
      </c>
      <c r="I43" s="18" t="s">
        <v>27</v>
      </c>
      <c r="J43" s="31">
        <f>H43*F25</f>
        <v>64.173913043478279</v>
      </c>
      <c r="K43" s="91">
        <v>1</v>
      </c>
      <c r="L43" s="45">
        <f>IF(K43&gt;0,J43,0)</f>
        <v>64.173913043478279</v>
      </c>
      <c r="M43" s="47"/>
    </row>
    <row r="44" spans="1:13" x14ac:dyDescent="0.2">
      <c r="A44" s="47"/>
      <c r="B44" s="11"/>
      <c r="C44" s="70"/>
      <c r="D44" s="18"/>
      <c r="E44" s="19"/>
      <c r="F44" s="18"/>
      <c r="G44" s="18"/>
      <c r="H44" s="18"/>
      <c r="I44" s="18"/>
      <c r="J44" s="31"/>
      <c r="K44" s="9"/>
      <c r="L44" s="45"/>
      <c r="M44" s="47"/>
    </row>
    <row r="45" spans="1:13" x14ac:dyDescent="0.2">
      <c r="A45" s="47"/>
      <c r="B45" s="11" t="s">
        <v>62</v>
      </c>
      <c r="C45" s="70">
        <f>$C$8*(1-$D$36)</f>
        <v>1.7500000000000002E-2</v>
      </c>
      <c r="D45" s="20">
        <f>$F$8</f>
        <v>0.2</v>
      </c>
      <c r="E45" s="19">
        <f t="shared" ref="E45:E51" si="2">(1-D45)*C45</f>
        <v>1.4000000000000002E-2</v>
      </c>
      <c r="F45" s="18">
        <f t="shared" ref="F45:F47" si="3">E45*1000</f>
        <v>14.000000000000002</v>
      </c>
      <c r="G45" s="18" t="s">
        <v>27</v>
      </c>
      <c r="H45" s="18">
        <f>F45*$D$35</f>
        <v>35.000000000000007</v>
      </c>
      <c r="I45" s="18" t="s">
        <v>27</v>
      </c>
      <c r="J45" s="31">
        <f>H45*F14</f>
        <v>41.84782608695653</v>
      </c>
      <c r="K45" s="81">
        <f>D22</f>
        <v>1</v>
      </c>
      <c r="L45" s="45">
        <f t="shared" ref="L45:L51" si="4">IF(K45&gt;0,J45,0)</f>
        <v>41.84782608695653</v>
      </c>
      <c r="M45" s="47"/>
    </row>
    <row r="46" spans="1:13" ht="13.5" thickBot="1" x14ac:dyDescent="0.25">
      <c r="A46" s="47"/>
      <c r="B46" s="11"/>
      <c r="C46" s="70"/>
      <c r="D46" s="18"/>
      <c r="E46" s="19"/>
      <c r="F46" s="18"/>
      <c r="G46" s="18"/>
      <c r="H46" s="18"/>
      <c r="I46" s="18"/>
      <c r="J46" s="31"/>
      <c r="K46" s="9"/>
      <c r="L46" s="45"/>
      <c r="M46" s="47"/>
    </row>
    <row r="47" spans="1:13" ht="13.5" thickBot="1" x14ac:dyDescent="0.25">
      <c r="A47" s="47"/>
      <c r="B47" s="11" t="s">
        <v>14</v>
      </c>
      <c r="C47" s="70">
        <f>$D$8</f>
        <v>2.0199999999999999E-2</v>
      </c>
      <c r="D47" s="20">
        <f>$F$8</f>
        <v>0.2</v>
      </c>
      <c r="E47" s="19">
        <f t="shared" si="2"/>
        <v>1.6160000000000001E-2</v>
      </c>
      <c r="F47" s="18">
        <f t="shared" si="3"/>
        <v>16.16</v>
      </c>
      <c r="G47" s="18" t="s">
        <v>27</v>
      </c>
      <c r="H47" s="18">
        <f>F47*$D$35</f>
        <v>40.4</v>
      </c>
      <c r="I47" s="18" t="s">
        <v>27</v>
      </c>
      <c r="J47" s="31">
        <f>H47*F27</f>
        <v>64.64</v>
      </c>
      <c r="K47" s="91">
        <v>0</v>
      </c>
      <c r="L47" s="45">
        <f t="shared" si="4"/>
        <v>0</v>
      </c>
      <c r="M47" s="47"/>
    </row>
    <row r="48" spans="1:13" ht="13.5" thickBot="1" x14ac:dyDescent="0.25">
      <c r="A48" s="47"/>
      <c r="B48" s="11"/>
      <c r="C48" s="18"/>
      <c r="D48" s="18"/>
      <c r="E48" s="19"/>
      <c r="F48" s="18"/>
      <c r="G48" s="18"/>
      <c r="H48" s="18"/>
      <c r="I48" s="18"/>
      <c r="J48" s="31"/>
      <c r="K48" s="9"/>
      <c r="L48" s="45"/>
      <c r="M48" s="47"/>
    </row>
    <row r="49" spans="1:13" ht="13.5" thickBot="1" x14ac:dyDescent="0.25">
      <c r="A49" s="47"/>
      <c r="B49" s="11" t="s">
        <v>24</v>
      </c>
      <c r="C49" s="18">
        <f>E8</f>
        <v>1150</v>
      </c>
      <c r="D49" s="20">
        <f>$F$8</f>
        <v>0.2</v>
      </c>
      <c r="E49" s="18">
        <f t="shared" si="2"/>
        <v>920</v>
      </c>
      <c r="F49" s="18">
        <f>E49*1000/1000</f>
        <v>920</v>
      </c>
      <c r="G49" s="18" t="s">
        <v>28</v>
      </c>
      <c r="H49" s="18">
        <f>F49*$D$35</f>
        <v>2300</v>
      </c>
      <c r="I49" s="18" t="s">
        <v>28</v>
      </c>
      <c r="J49" s="31">
        <f>H49/1000*F29</f>
        <v>10.222222222222221</v>
      </c>
      <c r="K49" s="91">
        <v>1</v>
      </c>
      <c r="L49" s="45">
        <f t="shared" si="4"/>
        <v>10.222222222222221</v>
      </c>
      <c r="M49" s="47"/>
    </row>
    <row r="50" spans="1:13" ht="13.5" thickBot="1" x14ac:dyDescent="0.25">
      <c r="A50" s="47"/>
      <c r="B50" s="11"/>
      <c r="C50" s="18"/>
      <c r="D50" s="18"/>
      <c r="E50" s="18"/>
      <c r="F50" s="18"/>
      <c r="G50" s="18"/>
      <c r="H50" s="18"/>
      <c r="I50" s="18"/>
      <c r="J50" s="31"/>
      <c r="K50" s="9"/>
      <c r="L50" s="45"/>
      <c r="M50" s="47"/>
    </row>
    <row r="51" spans="1:13" ht="13.5" thickBot="1" x14ac:dyDescent="0.25">
      <c r="A51" s="47"/>
      <c r="B51" s="11" t="s">
        <v>39</v>
      </c>
      <c r="C51" s="70">
        <f>G8</f>
        <v>5.4999999999999997E-3</v>
      </c>
      <c r="D51" s="20">
        <f>$F$8</f>
        <v>0.2</v>
      </c>
      <c r="E51" s="19">
        <f t="shared" si="2"/>
        <v>4.4000000000000003E-3</v>
      </c>
      <c r="F51" s="18">
        <f t="shared" ref="F51" si="5">E51*1000</f>
        <v>4.4000000000000004</v>
      </c>
      <c r="G51" s="18" t="s">
        <v>27</v>
      </c>
      <c r="H51" s="18">
        <f>F51*$D$35</f>
        <v>11</v>
      </c>
      <c r="I51" s="18" t="s">
        <v>27</v>
      </c>
      <c r="J51" s="32">
        <f>H51*F31</f>
        <v>2.75</v>
      </c>
      <c r="K51" s="91">
        <v>1</v>
      </c>
      <c r="L51" s="45">
        <f t="shared" si="4"/>
        <v>2.75</v>
      </c>
      <c r="M51" s="47"/>
    </row>
    <row r="52" spans="1:13" x14ac:dyDescent="0.2">
      <c r="A52" s="47"/>
      <c r="B52" s="11"/>
      <c r="C52" s="9"/>
      <c r="D52" s="9"/>
      <c r="E52" s="9"/>
      <c r="F52" s="18"/>
      <c r="G52" s="18"/>
      <c r="H52" s="9"/>
      <c r="I52" s="9"/>
      <c r="J52" s="31"/>
      <c r="K52" s="9"/>
      <c r="L52" s="29"/>
      <c r="M52" s="47"/>
    </row>
    <row r="53" spans="1:13" ht="13.5" thickBot="1" x14ac:dyDescent="0.25">
      <c r="A53" s="47"/>
      <c r="B53" s="16" t="s">
        <v>23</v>
      </c>
      <c r="C53" s="17"/>
      <c r="D53" s="17"/>
      <c r="E53" s="17"/>
      <c r="F53" s="17"/>
      <c r="G53" s="17"/>
      <c r="H53" s="17"/>
      <c r="I53" s="17"/>
      <c r="J53" s="17"/>
      <c r="K53" s="17"/>
      <c r="L53" s="33">
        <f>SUM(L43:L51)</f>
        <v>118.99396135265704</v>
      </c>
      <c r="M53" s="47"/>
    </row>
    <row r="54" spans="1:13" ht="13.5" customHeight="1" thickTop="1" thickBot="1" x14ac:dyDescent="0.25">
      <c r="A54" s="47"/>
      <c r="B54" s="5"/>
      <c r="C54" s="10"/>
      <c r="D54" s="10"/>
      <c r="E54" s="10"/>
      <c r="F54" s="10"/>
      <c r="G54" s="10"/>
      <c r="H54" s="10"/>
      <c r="I54" s="10"/>
      <c r="J54" s="10"/>
      <c r="K54" s="10"/>
      <c r="L54" s="8"/>
      <c r="M54" s="47"/>
    </row>
    <row r="55" spans="1:13" x14ac:dyDescent="0.2">
      <c r="A55" s="47"/>
      <c r="B55" s="47" t="s">
        <v>63</v>
      </c>
      <c r="C55" s="47"/>
      <c r="D55" s="47"/>
      <c r="E55" s="47"/>
      <c r="F55" s="47"/>
      <c r="G55" s="47"/>
      <c r="H55" s="47"/>
      <c r="I55" s="47"/>
      <c r="J55" s="47"/>
      <c r="K55" s="47"/>
      <c r="L55" s="47"/>
      <c r="M55" s="47"/>
    </row>
    <row r="56" spans="1:13" x14ac:dyDescent="0.2">
      <c r="A56" s="47"/>
      <c r="B56" s="47"/>
      <c r="C56" s="47"/>
      <c r="D56" s="47"/>
      <c r="E56" s="47"/>
      <c r="F56" s="47"/>
      <c r="G56" s="47"/>
      <c r="H56" s="47"/>
      <c r="I56" s="47"/>
      <c r="J56" s="47"/>
      <c r="K56" s="47"/>
      <c r="L56" s="47"/>
      <c r="M56" s="47"/>
    </row>
    <row r="57" spans="1:13" s="27" customFormat="1" ht="24" customHeight="1" thickBot="1" x14ac:dyDescent="0.25">
      <c r="A57" s="48"/>
      <c r="B57" s="53" t="s">
        <v>90</v>
      </c>
      <c r="C57" s="48"/>
      <c r="D57" s="48"/>
      <c r="E57" s="48"/>
      <c r="F57" s="48"/>
      <c r="G57" s="48"/>
      <c r="H57" s="48"/>
      <c r="I57" s="48"/>
      <c r="J57" s="48"/>
      <c r="K57" s="48"/>
      <c r="L57" s="48"/>
      <c r="M57" s="48"/>
    </row>
    <row r="58" spans="1:13" x14ac:dyDescent="0.2">
      <c r="A58" s="47"/>
      <c r="B58" s="101" t="s">
        <v>30</v>
      </c>
      <c r="C58" s="101" t="s">
        <v>31</v>
      </c>
      <c r="D58" s="101" t="s">
        <v>68</v>
      </c>
      <c r="E58" s="47"/>
      <c r="F58" s="47"/>
      <c r="G58" s="47"/>
      <c r="H58" s="47"/>
      <c r="I58" s="47"/>
      <c r="J58" s="47"/>
      <c r="K58" s="47"/>
      <c r="L58" s="47"/>
      <c r="M58" s="47"/>
    </row>
    <row r="59" spans="1:13" ht="27.75" customHeight="1" thickBot="1" x14ac:dyDescent="0.25">
      <c r="A59" s="47"/>
      <c r="B59" s="103"/>
      <c r="C59" s="103"/>
      <c r="D59" s="103" t="s">
        <v>32</v>
      </c>
      <c r="E59" s="47"/>
      <c r="F59" s="47"/>
      <c r="G59" s="47"/>
      <c r="H59" s="47"/>
      <c r="I59" s="47"/>
      <c r="J59" s="47"/>
      <c r="K59" s="47"/>
      <c r="L59" s="47"/>
      <c r="M59" s="47"/>
    </row>
    <row r="60" spans="1:13" ht="13.5" thickBot="1" x14ac:dyDescent="0.25">
      <c r="A60" s="47"/>
      <c r="B60" s="1"/>
      <c r="C60" s="2"/>
      <c r="D60" s="3"/>
      <c r="E60" s="47"/>
      <c r="F60" s="47"/>
      <c r="G60" s="47"/>
      <c r="H60" s="47"/>
      <c r="I60" s="47"/>
      <c r="J60" s="47"/>
      <c r="K60" s="47"/>
      <c r="L60" s="47"/>
      <c r="M60" s="47"/>
    </row>
    <row r="61" spans="1:13" ht="13.5" thickBot="1" x14ac:dyDescent="0.25">
      <c r="A61" s="47"/>
      <c r="B61" s="11" t="s">
        <v>45</v>
      </c>
      <c r="C61" s="94">
        <v>9</v>
      </c>
      <c r="D61" s="45">
        <f>(C61*$D$35*$H$8)</f>
        <v>56.25</v>
      </c>
      <c r="E61" s="47"/>
      <c r="F61" s="47"/>
      <c r="G61" s="47"/>
      <c r="H61" s="47"/>
      <c r="I61" s="47"/>
      <c r="J61" s="47"/>
      <c r="K61" s="47"/>
      <c r="L61" s="47"/>
      <c r="M61" s="47"/>
    </row>
    <row r="62" spans="1:13" ht="13.5" thickBot="1" x14ac:dyDescent="0.25">
      <c r="A62" s="47"/>
      <c r="B62" s="11"/>
      <c r="C62" s="14"/>
      <c r="D62" s="30"/>
      <c r="E62" s="47"/>
      <c r="F62" s="47"/>
      <c r="G62" s="47"/>
      <c r="H62" s="47"/>
      <c r="I62" s="47"/>
      <c r="J62" s="47"/>
      <c r="K62" s="47"/>
      <c r="L62" s="47"/>
      <c r="M62" s="47"/>
    </row>
    <row r="63" spans="1:13" ht="13.5" thickBot="1" x14ac:dyDescent="0.25">
      <c r="A63" s="47"/>
      <c r="B63" s="11" t="s">
        <v>33</v>
      </c>
      <c r="C63" s="94">
        <v>5</v>
      </c>
      <c r="D63" s="45">
        <f>(C63*$D$35*$H$8)</f>
        <v>31.25</v>
      </c>
      <c r="E63" s="47"/>
      <c r="F63" s="47"/>
      <c r="G63" s="47"/>
      <c r="H63" s="47"/>
      <c r="I63" s="47"/>
      <c r="J63" s="47"/>
      <c r="K63" s="47"/>
      <c r="L63" s="47"/>
      <c r="M63" s="47"/>
    </row>
    <row r="64" spans="1:13" ht="13.5" thickBot="1" x14ac:dyDescent="0.25">
      <c r="A64" s="47"/>
      <c r="B64" s="11"/>
      <c r="C64" s="14"/>
      <c r="D64" s="30"/>
      <c r="E64" s="47"/>
      <c r="F64" s="47"/>
      <c r="G64" s="47"/>
      <c r="H64" s="47"/>
      <c r="I64" s="47"/>
      <c r="J64" s="47"/>
      <c r="K64" s="47"/>
      <c r="L64" s="47"/>
      <c r="M64" s="47"/>
    </row>
    <row r="65" spans="1:13" ht="13.5" thickBot="1" x14ac:dyDescent="0.25">
      <c r="A65" s="47"/>
      <c r="B65" s="11" t="s">
        <v>34</v>
      </c>
      <c r="C65" s="94">
        <v>6</v>
      </c>
      <c r="D65" s="45">
        <f>(C65*$D$35*$H$8)</f>
        <v>37.5</v>
      </c>
      <c r="E65" s="47"/>
      <c r="F65" s="47"/>
      <c r="G65" s="47"/>
      <c r="H65" s="47"/>
      <c r="I65" s="47"/>
      <c r="J65" s="47"/>
      <c r="K65" s="47"/>
      <c r="L65" s="47"/>
      <c r="M65" s="47"/>
    </row>
    <row r="66" spans="1:13" x14ac:dyDescent="0.2">
      <c r="A66" s="47"/>
      <c r="B66" s="11"/>
      <c r="C66" s="14"/>
      <c r="D66" s="29"/>
      <c r="E66" s="47"/>
      <c r="F66" s="47"/>
      <c r="G66" s="47"/>
      <c r="H66" s="47"/>
      <c r="I66" s="47"/>
      <c r="J66" s="47"/>
      <c r="K66" s="47"/>
      <c r="L66" s="47"/>
      <c r="M66" s="47"/>
    </row>
    <row r="67" spans="1:13" x14ac:dyDescent="0.2">
      <c r="A67" s="47"/>
      <c r="B67" s="11" t="s">
        <v>35</v>
      </c>
      <c r="C67" s="28">
        <f>SUM(C61:C65)</f>
        <v>20</v>
      </c>
      <c r="D67" s="30">
        <f>SUM(D61:D65)</f>
        <v>125</v>
      </c>
      <c r="E67" s="47"/>
      <c r="F67" s="47"/>
      <c r="G67" s="47"/>
      <c r="H67" s="47"/>
      <c r="I67" s="47"/>
      <c r="J67" s="47"/>
      <c r="K67" s="47"/>
      <c r="L67" s="47"/>
      <c r="M67" s="47"/>
    </row>
    <row r="68" spans="1:13" x14ac:dyDescent="0.2">
      <c r="A68" s="47"/>
      <c r="B68" s="11"/>
      <c r="C68" s="2"/>
      <c r="D68" s="30"/>
      <c r="E68" s="47"/>
      <c r="F68" s="47"/>
      <c r="G68" s="47"/>
      <c r="H68" s="47"/>
      <c r="I68" s="47"/>
      <c r="J68" s="47"/>
      <c r="K68" s="47"/>
      <c r="L68" s="47"/>
      <c r="M68" s="47"/>
    </row>
    <row r="69" spans="1:13" x14ac:dyDescent="0.2">
      <c r="A69" s="47"/>
      <c r="B69" s="11" t="s">
        <v>36</v>
      </c>
      <c r="C69" s="2"/>
      <c r="D69" s="30">
        <f>L53</f>
        <v>118.99396135265704</v>
      </c>
      <c r="E69" s="47"/>
      <c r="F69" s="47"/>
      <c r="G69" s="47"/>
      <c r="H69" s="47"/>
      <c r="I69" s="47"/>
      <c r="J69" s="47"/>
      <c r="K69" s="47"/>
      <c r="L69" s="47"/>
      <c r="M69" s="47"/>
    </row>
    <row r="70" spans="1:13" ht="12.75" customHeight="1" x14ac:dyDescent="0.2">
      <c r="A70" s="47"/>
      <c r="B70" s="1"/>
      <c r="C70" s="2"/>
      <c r="D70" s="29"/>
      <c r="E70" s="47"/>
      <c r="F70" s="47"/>
      <c r="G70" s="47"/>
      <c r="H70" s="47"/>
      <c r="I70" s="47"/>
      <c r="J70" s="47"/>
      <c r="K70" s="47"/>
      <c r="L70" s="47"/>
      <c r="M70" s="47"/>
    </row>
    <row r="71" spans="1:13" s="27" customFormat="1" ht="30.75" customHeight="1" thickBot="1" x14ac:dyDescent="0.25">
      <c r="A71" s="48"/>
      <c r="B71" s="99" t="s">
        <v>88</v>
      </c>
      <c r="C71" s="100"/>
      <c r="D71" s="95">
        <f>D69-D67</f>
        <v>-6.0060386473429617</v>
      </c>
      <c r="E71" s="48"/>
      <c r="F71" s="48"/>
      <c r="G71" s="48"/>
      <c r="H71" s="48"/>
      <c r="I71" s="48"/>
      <c r="J71" s="48"/>
      <c r="K71" s="48"/>
      <c r="L71" s="48"/>
      <c r="M71" s="48"/>
    </row>
    <row r="72" spans="1:13" ht="13.5" customHeight="1" thickTop="1" thickBot="1" x14ac:dyDescent="0.25">
      <c r="A72" s="47"/>
      <c r="B72" s="78"/>
      <c r="C72" s="79"/>
      <c r="D72" s="80"/>
      <c r="E72" s="47"/>
      <c r="F72" s="47"/>
      <c r="G72" s="47"/>
      <c r="H72" s="47"/>
      <c r="I72" s="47"/>
      <c r="J72" s="47"/>
      <c r="K72" s="47"/>
      <c r="L72" s="47"/>
      <c r="M72" s="47"/>
    </row>
    <row r="73" spans="1:13" ht="16.5" customHeight="1" x14ac:dyDescent="0.2">
      <c r="A73" s="47"/>
      <c r="B73" s="47"/>
      <c r="C73" s="47"/>
      <c r="D73" s="47"/>
      <c r="E73" s="47"/>
      <c r="F73" s="47"/>
      <c r="G73" s="47"/>
      <c r="H73" s="47"/>
      <c r="I73" s="47"/>
      <c r="J73" s="47"/>
      <c r="K73" s="47"/>
      <c r="L73" s="47"/>
      <c r="M73" s="47"/>
    </row>
  </sheetData>
  <sheetProtection password="BD27" sheet="1" objects="1" scenarios="1" selectLockedCells="1"/>
  <mergeCells count="25">
    <mergeCell ref="H6:H7"/>
    <mergeCell ref="L40:L41"/>
    <mergeCell ref="B11:B12"/>
    <mergeCell ref="C11:C12"/>
    <mergeCell ref="D11:D12"/>
    <mergeCell ref="B40:B41"/>
    <mergeCell ref="D40:D41"/>
    <mergeCell ref="F11:F12"/>
    <mergeCell ref="F40:F41"/>
    <mergeCell ref="B71:C71"/>
    <mergeCell ref="G6:G7"/>
    <mergeCell ref="K40:K41"/>
    <mergeCell ref="E11:E12"/>
    <mergeCell ref="B58:B59"/>
    <mergeCell ref="C58:C59"/>
    <mergeCell ref="D58:D59"/>
    <mergeCell ref="H40:H41"/>
    <mergeCell ref="J40:J41"/>
    <mergeCell ref="G40:G41"/>
    <mergeCell ref="I40:I41"/>
    <mergeCell ref="D6:D7"/>
    <mergeCell ref="E6:E7"/>
    <mergeCell ref="F6:F7"/>
    <mergeCell ref="C6:C7"/>
    <mergeCell ref="B6:B7"/>
  </mergeCells>
  <pageMargins left="0.7" right="0.7" top="0.75" bottom="0.75" header="0.3" footer="0.3"/>
  <pageSetup paperSize="9"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Organic By-Product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Vogt</dc:creator>
  <cp:lastModifiedBy>SYSTEM</cp:lastModifiedBy>
  <dcterms:created xsi:type="dcterms:W3CDTF">2011-01-11T04:43:19Z</dcterms:created>
  <dcterms:modified xsi:type="dcterms:W3CDTF">2019-08-19T23:53:04Z</dcterms:modified>
</cp:coreProperties>
</file>